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"/>
    </mc:Choice>
  </mc:AlternateContent>
  <bookViews>
    <workbookView xWindow="0" yWindow="0" windowWidth="26070" windowHeight="12720" tabRatio="527" xr2:uid="{00000000-000D-0000-FFFF-FFFF00000000}"/>
  </bookViews>
  <sheets>
    <sheet name="Income Statement" sheetId="1" r:id="rId1"/>
    <sheet name="Balance Sheet" sheetId="2" r:id="rId2"/>
    <sheet name="Common Size IS" sheetId="3" r:id="rId3"/>
    <sheet name="Common Size BS" sheetId="4" r:id="rId4"/>
    <sheet name="Statement of Cash Flows" sheetId="5" r:id="rId5"/>
    <sheet name="Common Size SOCF" sheetId="13" r:id="rId6"/>
    <sheet name="Prob 3 - Income Statement" sheetId="6" r:id="rId7"/>
    <sheet name="Prob 3 - Balance Sheet" sheetId="7" r:id="rId8"/>
    <sheet name="Prob 3-Statement of Cash Flows" sheetId="8" r:id="rId9"/>
    <sheet name="Prob 3 - CS IS" sheetId="20" r:id="rId10"/>
    <sheet name="Prob 3 - CS BS" sheetId="21" r:id="rId11"/>
  </sheets>
  <calcPr calcId="171027"/>
</workbook>
</file>

<file path=xl/calcChain.xml><?xml version="1.0" encoding="utf-8"?>
<calcChain xmlns="http://schemas.openxmlformats.org/spreadsheetml/2006/main">
  <c r="B26" i="21" l="1"/>
  <c r="B4" i="21"/>
  <c r="A1" i="21"/>
  <c r="C11" i="20"/>
  <c r="C9" i="20"/>
  <c r="C8" i="20"/>
  <c r="C6" i="20"/>
  <c r="C5" i="20"/>
  <c r="B11" i="20"/>
  <c r="B9" i="20"/>
  <c r="B6" i="20"/>
  <c r="B5" i="20"/>
  <c r="A3" i="20"/>
  <c r="C19" i="7" l="1"/>
  <c r="C17" i="7"/>
  <c r="B15" i="7"/>
  <c r="C14" i="7"/>
  <c r="C9" i="7"/>
  <c r="B7" i="7"/>
  <c r="C6" i="7"/>
  <c r="B20" i="7"/>
  <c r="B11" i="7"/>
  <c r="C16" i="7" l="1"/>
  <c r="B8" i="7"/>
  <c r="B16" i="7"/>
  <c r="C22" i="7"/>
  <c r="C8" i="7"/>
  <c r="C18" i="7"/>
  <c r="B12" i="7"/>
  <c r="B20" i="21" s="1"/>
  <c r="B19" i="21" l="1"/>
  <c r="B10" i="21"/>
  <c r="B6" i="21"/>
  <c r="B14" i="21"/>
  <c r="B5" i="21"/>
  <c r="B9" i="21"/>
  <c r="B17" i="21"/>
  <c r="B12" i="21"/>
  <c r="C23" i="7"/>
  <c r="B11" i="21"/>
  <c r="B7" i="21"/>
  <c r="B8" i="21"/>
  <c r="B15" i="21"/>
  <c r="B18" i="7"/>
  <c r="B18" i="21" s="1"/>
  <c r="B16" i="21"/>
  <c r="C13" i="8"/>
  <c r="B4" i="13" l="1"/>
  <c r="A3" i="13"/>
  <c r="A1" i="13"/>
  <c r="C22" i="2"/>
  <c r="B22" i="2"/>
  <c r="C9" i="3" l="1"/>
  <c r="A3" i="6"/>
  <c r="B7" i="6"/>
  <c r="B7" i="20" s="1"/>
  <c r="C7" i="6"/>
  <c r="C18" i="6"/>
  <c r="A1" i="7"/>
  <c r="B4" i="7"/>
  <c r="B26" i="7"/>
  <c r="B18" i="6" s="1"/>
  <c r="B19" i="8" s="1"/>
  <c r="C20" i="8" s="1"/>
  <c r="A1" i="8"/>
  <c r="A3" i="8"/>
  <c r="A5" i="8"/>
  <c r="A6" i="8"/>
  <c r="B23" i="8"/>
  <c r="B24" i="8"/>
  <c r="A25" i="8"/>
  <c r="B18" i="3"/>
  <c r="O5" i="1"/>
  <c r="C4" i="2"/>
  <c r="C7" i="1"/>
  <c r="A1" i="2"/>
  <c r="B4" i="2"/>
  <c r="A3" i="2" s="1"/>
  <c r="A3" i="4" s="1"/>
  <c r="B10" i="2"/>
  <c r="C10" i="2"/>
  <c r="B13" i="2"/>
  <c r="C13" i="2"/>
  <c r="B19" i="2"/>
  <c r="B21" i="2" s="1"/>
  <c r="C19" i="2"/>
  <c r="C21" i="2" s="1"/>
  <c r="A1" i="3"/>
  <c r="B4" i="3"/>
  <c r="C5" i="3"/>
  <c r="C6" i="3"/>
  <c r="C8" i="3"/>
  <c r="C10" i="3"/>
  <c r="C12" i="3"/>
  <c r="C18" i="3"/>
  <c r="B19" i="3"/>
  <c r="C19" i="3"/>
  <c r="A1" i="4"/>
  <c r="B4" i="4"/>
  <c r="A1" i="5"/>
  <c r="A3" i="5"/>
  <c r="B6" i="5"/>
  <c r="B7" i="5"/>
  <c r="B8" i="5"/>
  <c r="B9" i="5"/>
  <c r="B10" i="5"/>
  <c r="B11" i="5"/>
  <c r="B14" i="5"/>
  <c r="C15" i="5" s="1"/>
  <c r="B17" i="5"/>
  <c r="B19" i="5"/>
  <c r="C10" i="6" l="1"/>
  <c r="C7" i="20"/>
  <c r="C4" i="21"/>
  <c r="G5" i="1"/>
  <c r="B10" i="13"/>
  <c r="B9" i="13"/>
  <c r="B8" i="13"/>
  <c r="B11" i="13"/>
  <c r="B19" i="13"/>
  <c r="B7" i="13"/>
  <c r="B6" i="13"/>
  <c r="B17" i="13"/>
  <c r="B14" i="13"/>
  <c r="C15" i="13" s="1"/>
  <c r="B18" i="13"/>
  <c r="C14" i="2"/>
  <c r="C10" i="4" s="1"/>
  <c r="C11" i="1"/>
  <c r="C13" i="1" s="1"/>
  <c r="B6" i="3"/>
  <c r="B5" i="3"/>
  <c r="B9" i="3"/>
  <c r="C4" i="7"/>
  <c r="A3" i="7" s="1"/>
  <c r="C4" i="4"/>
  <c r="C25" i="8"/>
  <c r="B18" i="5"/>
  <c r="C20" i="5" s="1"/>
  <c r="C4" i="3"/>
  <c r="A3" i="3"/>
  <c r="C7" i="3"/>
  <c r="C25" i="2"/>
  <c r="B7" i="1"/>
  <c r="B14" i="2"/>
  <c r="B12" i="3"/>
  <c r="B10" i="3"/>
  <c r="B8" i="3"/>
  <c r="A3" i="21" l="1"/>
  <c r="C12" i="6"/>
  <c r="C10" i="20"/>
  <c r="C18" i="4"/>
  <c r="C6" i="4"/>
  <c r="C20" i="13"/>
  <c r="C7" i="4"/>
  <c r="C23" i="4"/>
  <c r="C11" i="3"/>
  <c r="C17" i="4"/>
  <c r="C24" i="4"/>
  <c r="C14" i="4"/>
  <c r="C13" i="4"/>
  <c r="C11" i="4"/>
  <c r="C22" i="4"/>
  <c r="C12" i="4"/>
  <c r="C21" i="4"/>
  <c r="C19" i="4"/>
  <c r="C8" i="4"/>
  <c r="C9" i="4"/>
  <c r="C20" i="4"/>
  <c r="B6" i="4"/>
  <c r="B8" i="4"/>
  <c r="B12" i="4"/>
  <c r="B14" i="4"/>
  <c r="B18" i="4"/>
  <c r="B20" i="4"/>
  <c r="B22" i="4"/>
  <c r="B9" i="4"/>
  <c r="B13" i="4"/>
  <c r="B17" i="4"/>
  <c r="B21" i="4"/>
  <c r="B7" i="4"/>
  <c r="B11" i="4"/>
  <c r="B19" i="4"/>
  <c r="B23" i="4"/>
  <c r="B10" i="4"/>
  <c r="C26" i="2"/>
  <c r="C25" i="4"/>
  <c r="B11" i="1"/>
  <c r="B7" i="3"/>
  <c r="C14" i="1"/>
  <c r="C14" i="3" s="1"/>
  <c r="C13" i="3"/>
  <c r="C13" i="6" l="1"/>
  <c r="C12" i="20"/>
  <c r="C26" i="4"/>
  <c r="C15" i="1"/>
  <c r="C20" i="1" s="1"/>
  <c r="B11" i="3"/>
  <c r="B13" i="1"/>
  <c r="C14" i="6" l="1"/>
  <c r="C13" i="20"/>
  <c r="C15" i="3"/>
  <c r="B14" i="1"/>
  <c r="B14" i="3" s="1"/>
  <c r="B13" i="3"/>
  <c r="C14" i="20" l="1"/>
  <c r="C19" i="6"/>
  <c r="C21" i="6" s="1"/>
  <c r="B15" i="1"/>
  <c r="B20" i="1" l="1"/>
  <c r="B5" i="13"/>
  <c r="C12" i="13" s="1"/>
  <c r="C21" i="13" s="1"/>
  <c r="B15" i="3"/>
  <c r="B5" i="5"/>
  <c r="C12" i="5" s="1"/>
  <c r="C21" i="5" s="1"/>
  <c r="B24" i="2"/>
  <c r="B25" i="2" s="1"/>
  <c r="B24" i="4" l="1"/>
  <c r="G6" i="1"/>
  <c r="B26" i="2"/>
  <c r="B25" i="4"/>
  <c r="B26" i="4" l="1"/>
  <c r="B8" i="6" l="1"/>
  <c r="C10" i="7" l="1"/>
  <c r="B8" i="20"/>
  <c r="B10" i="6"/>
  <c r="B12" i="6" l="1"/>
  <c r="B10" i="20"/>
  <c r="C11" i="7"/>
  <c r="B13" i="6" l="1"/>
  <c r="B12" i="20"/>
  <c r="C12" i="7"/>
  <c r="C11" i="21"/>
  <c r="C15" i="21" l="1"/>
  <c r="C5" i="21"/>
  <c r="C21" i="21"/>
  <c r="C12" i="21"/>
  <c r="C20" i="21"/>
  <c r="C7" i="21"/>
  <c r="C14" i="21"/>
  <c r="C9" i="21"/>
  <c r="C19" i="21"/>
  <c r="C17" i="21"/>
  <c r="C6" i="21"/>
  <c r="C18" i="21"/>
  <c r="C16" i="21"/>
  <c r="C8" i="21"/>
  <c r="C22" i="21"/>
  <c r="C23" i="21"/>
  <c r="C10" i="21"/>
  <c r="B14" i="6"/>
  <c r="B13" i="20"/>
  <c r="B14" i="20" l="1"/>
  <c r="B5" i="8"/>
  <c r="C10" i="8" s="1"/>
  <c r="C21" i="8" s="1"/>
  <c r="B19" i="6"/>
  <c r="B21" i="6" s="1"/>
  <c r="B21" i="7" s="1"/>
  <c r="B22" i="7" l="1"/>
  <c r="B21" i="21"/>
  <c r="B23" i="7" l="1"/>
  <c r="B23" i="21" s="1"/>
  <c r="B22" i="21"/>
</calcChain>
</file>

<file path=xl/sharedStrings.xml><?xml version="1.0" encoding="utf-8"?>
<sst xmlns="http://schemas.openxmlformats.org/spreadsheetml/2006/main" count="216" uniqueCount="98">
  <si>
    <t>Income Statements</t>
  </si>
  <si>
    <t>Sales</t>
  </si>
  <si>
    <t>Cost of Goods</t>
  </si>
  <si>
    <t>Gross Profit</t>
  </si>
  <si>
    <t>Depreciation</t>
  </si>
  <si>
    <t>Selling &amp; Admin. Expense</t>
  </si>
  <si>
    <t>Lease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</si>
  <si>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</si>
  <si>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</si>
  <si>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</si>
  <si>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</si>
  <si>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</si>
  <si>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</si>
  <si>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</si>
  <si>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</t>
  </si>
  <si>
    <t>Earnings per Share</t>
  </si>
  <si>
    <t>Balance Sheet</t>
  </si>
  <si>
    <t>Assets</t>
  </si>
  <si>
    <t>Cash</t>
  </si>
  <si>
    <t>Marketable Securities</t>
  </si>
  <si>
    <t>Accounts Receivable</t>
  </si>
  <si>
    <t>Inventory</t>
  </si>
  <si>
    <t>Total Current Assets</t>
  </si>
  <si>
    <t>Gross Fixed Assets</t>
  </si>
  <si>
    <t>Accumulated Depreciation</t>
  </si>
  <si>
    <t>Net Plant &amp; Equipment</t>
  </si>
  <si>
    <t>Total Assets</t>
  </si>
  <si>
    <t>Liabilities &amp; Owner's Equity</t>
  </si>
  <si>
    <t>Accounts Payable</t>
  </si>
  <si>
    <t>Accrued Expenses</t>
  </si>
  <si>
    <t>Total Current Liabilities</t>
  </si>
  <si>
    <t>Long-term Debt</t>
  </si>
  <si>
    <t>Total Liabilities</t>
  </si>
  <si>
    <t>Common Stock ($2 par)</t>
  </si>
  <si>
    <t>Additional Paid-in-Capital</t>
  </si>
  <si>
    <t>Retained Earnings</t>
  </si>
  <si>
    <t>Total Owner's Equity</t>
  </si>
  <si>
    <t>Total Liab. &amp; Owner's Equity</t>
  </si>
  <si>
    <t>Common-size Income Statements</t>
  </si>
  <si>
    <t>Common-size Balance Sheet</t>
  </si>
  <si>
    <t>Statement of Cash Flows</t>
  </si>
  <si>
    <t>Cash Flows from Operations</t>
  </si>
  <si>
    <t>Depreciation Expense</t>
  </si>
  <si>
    <t>Change in Marketable Securities</t>
  </si>
  <si>
    <t>Change in Accounts Receivable</t>
  </si>
  <si>
    <t>Change in Inventory</t>
  </si>
  <si>
    <t>Change in Accounts Payable</t>
  </si>
  <si>
    <t>Change in Accrued Expenses</t>
  </si>
  <si>
    <t>Total Cash Flows from Operations</t>
  </si>
  <si>
    <t>Cash Flows from Investing</t>
  </si>
  <si>
    <t>Change in Gross Fixed Assets</t>
  </si>
  <si>
    <t>Total Cash Flows from Investing</t>
  </si>
  <si>
    <t>Cash Flows from Financing</t>
  </si>
  <si>
    <t>Change in Long-term Debt</t>
  </si>
  <si>
    <t>Change in Common Stock ($2 par)</t>
  </si>
  <si>
    <t>Change in Additional Paid-in-Capital</t>
  </si>
  <si>
    <t>Total Cash Flows from Financing</t>
  </si>
  <si>
    <t>Net Change in Cash Balance</t>
  </si>
  <si>
    <t>Alternative Solutions:</t>
  </si>
  <si>
    <t>Original</t>
  </si>
  <si>
    <t>Part D</t>
  </si>
  <si>
    <t>Part E</t>
  </si>
  <si>
    <t>Revenue</t>
  </si>
  <si>
    <t>Cost of Goods Sold</t>
  </si>
  <si>
    <t>Selling &amp; Admin Expense</t>
  </si>
  <si>
    <t>Shares Outstanding</t>
  </si>
  <si>
    <t>Dividends per Share</t>
  </si>
  <si>
    <t>Addition to RE per Share</t>
  </si>
  <si>
    <t>Balance Sheets</t>
  </si>
  <si>
    <t>Accounts receivable</t>
  </si>
  <si>
    <t>Inventories</t>
  </si>
  <si>
    <t>Gross fixed assets</t>
  </si>
  <si>
    <t>Accumulated depreciation</t>
  </si>
  <si>
    <t>Net Fixed Assets</t>
  </si>
  <si>
    <t>Total assets</t>
  </si>
  <si>
    <t>Accounts payable</t>
  </si>
  <si>
    <t>Notes payable</t>
  </si>
  <si>
    <t>Long-term debt</t>
  </si>
  <si>
    <t>Common stock</t>
  </si>
  <si>
    <t>Additional paid in capital</t>
  </si>
  <si>
    <t>Retained earnings</t>
  </si>
  <si>
    <t>Total Equity</t>
  </si>
  <si>
    <t>Total Liabilities &amp; Equity</t>
  </si>
  <si>
    <t>Change in Inventories</t>
  </si>
  <si>
    <t>Change in fixed assets</t>
  </si>
  <si>
    <t>Change in Notes Payable</t>
  </si>
  <si>
    <t>Change in Long-Term Debt</t>
  </si>
  <si>
    <t>Change in Common Stock</t>
  </si>
  <si>
    <t>Change in Paid-In Capital</t>
  </si>
  <si>
    <t>Cash Dividends</t>
  </si>
  <si>
    <t>Check answer against Balance Sheet</t>
  </si>
  <si>
    <t>Beginning Cash From Balance Sheet</t>
  </si>
  <si>
    <t>Ending Cash From Balance Sheet</t>
  </si>
  <si>
    <t>Winter Park Web Design</t>
  </si>
  <si>
    <t>Common Stock ($1.00 par)</t>
  </si>
  <si>
    <t>Denominator</t>
  </si>
  <si>
    <t>Big Rock Candy Mountain</t>
  </si>
  <si>
    <t>For the Years 2015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</si>
</sst>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&quot;$&quot;#,##0"/>
  </numFmts>
  <fonts count="17" x14ac:knownFonts="1">
    <font>
      <sz val="11"/>
      <name val="Times New Roman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3" fillId="2" borderId="1">
      <alignment horizontal="center" vertical="justify"/>
    </xf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3" borderId="2" xfId="0" applyFont="1" applyFill="1" applyBorder="1"/>
    <xf numFmtId="0" fontId="6" fillId="3" borderId="2" xfId="0" applyFont="1" applyFill="1" applyBorder="1"/>
    <xf numFmtId="164" fontId="0" fillId="0" borderId="0" xfId="0" applyNumberFormat="1"/>
    <xf numFmtId="3" fontId="0" fillId="0" borderId="3" xfId="0" applyNumberFormat="1" applyBorder="1"/>
    <xf numFmtId="4" fontId="0" fillId="0" borderId="0" xfId="0" applyNumberFormat="1"/>
    <xf numFmtId="0" fontId="5" fillId="0" borderId="0" xfId="0" applyFont="1" applyAlignment="1">
      <alignment horizontal="left" indent="1"/>
    </xf>
    <xf numFmtId="3" fontId="5" fillId="0" borderId="0" xfId="0" applyNumberFormat="1" applyFont="1"/>
    <xf numFmtId="3" fontId="0" fillId="0" borderId="0" xfId="0" applyNumberFormat="1"/>
    <xf numFmtId="164" fontId="5" fillId="0" borderId="4" xfId="0" applyNumberFormat="1" applyFont="1" applyBorder="1"/>
    <xf numFmtId="0" fontId="5" fillId="0" borderId="0" xfId="0" applyFont="1"/>
    <xf numFmtId="0" fontId="0" fillId="0" borderId="0" xfId="0" applyAlignment="1">
      <alignment horizontal="left" indent="1"/>
    </xf>
    <xf numFmtId="10" fontId="2" fillId="0" borderId="0" xfId="4" applyNumberFormat="1"/>
    <xf numFmtId="0" fontId="0" fillId="0" borderId="0" xfId="0" applyBorder="1" applyAlignment="1">
      <alignment horizontal="left" indent="1"/>
    </xf>
    <xf numFmtId="7" fontId="0" fillId="0" borderId="0" xfId="0" applyNumberFormat="1" applyBorder="1"/>
    <xf numFmtId="0" fontId="7" fillId="0" borderId="5" xfId="0" applyFont="1" applyBorder="1"/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64" fontId="11" fillId="0" borderId="4" xfId="0" applyNumberFormat="1" applyFont="1" applyBorder="1"/>
    <xf numFmtId="0" fontId="7" fillId="0" borderId="0" xfId="0" applyFont="1" applyBorder="1"/>
    <xf numFmtId="3" fontId="2" fillId="0" borderId="0" xfId="0" applyNumberFormat="1" applyFont="1"/>
    <xf numFmtId="10" fontId="2" fillId="0" borderId="3" xfId="4" applyNumberFormat="1" applyBorder="1"/>
    <xf numFmtId="10" fontId="5" fillId="0" borderId="0" xfId="4" applyNumberFormat="1" applyFont="1"/>
    <xf numFmtId="10" fontId="2" fillId="0" borderId="0" xfId="4" applyNumberFormat="1" applyBorder="1"/>
    <xf numFmtId="10" fontId="5" fillId="0" borderId="4" xfId="4" applyNumberFormat="1" applyFont="1" applyBorder="1"/>
    <xf numFmtId="10" fontId="11" fillId="0" borderId="4" xfId="4" applyNumberFormat="1" applyFont="1" applyBorder="1"/>
    <xf numFmtId="10" fontId="2" fillId="0" borderId="0" xfId="4" applyNumberFormat="1" applyFont="1"/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167" fontId="2" fillId="0" borderId="0" xfId="2" applyNumberFormat="1"/>
    <xf numFmtId="166" fontId="2" fillId="0" borderId="0" xfId="1" applyNumberFormat="1"/>
    <xf numFmtId="166" fontId="2" fillId="0" borderId="0" xfId="1" applyNumberFormat="1" applyBorder="1"/>
    <xf numFmtId="166" fontId="2" fillId="0" borderId="3" xfId="1" applyNumberFormat="1" applyBorder="1"/>
    <xf numFmtId="166" fontId="0" fillId="0" borderId="6" xfId="0" applyNumberFormat="1" applyBorder="1"/>
    <xf numFmtId="3" fontId="0" fillId="0" borderId="6" xfId="0" applyNumberFormat="1" applyBorder="1"/>
    <xf numFmtId="167" fontId="2" fillId="0" borderId="7" xfId="2" applyNumberFormat="1" applyBorder="1"/>
    <xf numFmtId="10" fontId="0" fillId="0" borderId="0" xfId="4" applyNumberFormat="1" applyFont="1"/>
    <xf numFmtId="166" fontId="0" fillId="0" borderId="0" xfId="1" applyNumberFormat="1" applyFont="1"/>
    <xf numFmtId="9" fontId="0" fillId="0" borderId="0" xfId="0" applyNumberFormat="1"/>
    <xf numFmtId="167" fontId="0" fillId="0" borderId="0" xfId="2" applyNumberFormat="1" applyFont="1"/>
    <xf numFmtId="0" fontId="5" fillId="0" borderId="0" xfId="3" applyFont="1" applyAlignment="1">
      <alignment horizontal="centerContinuous"/>
    </xf>
    <xf numFmtId="0" fontId="9" fillId="0" borderId="0" xfId="3" applyFont="1"/>
    <xf numFmtId="0" fontId="14" fillId="0" borderId="0" xfId="3" applyFont="1"/>
    <xf numFmtId="0" fontId="9" fillId="3" borderId="2" xfId="3" applyFont="1" applyFill="1" applyBorder="1" applyAlignment="1">
      <alignment horizontal="center" wrapText="1"/>
    </xf>
    <xf numFmtId="0" fontId="6" fillId="3" borderId="2" xfId="3" applyFont="1" applyFill="1" applyBorder="1" applyAlignment="1">
      <alignment horizontal="right" wrapText="1"/>
    </xf>
    <xf numFmtId="10" fontId="9" fillId="0" borderId="0" xfId="3" applyNumberFormat="1" applyFont="1"/>
    <xf numFmtId="10" fontId="9" fillId="0" borderId="0" xfId="4" applyNumberFormat="1" applyFont="1"/>
    <xf numFmtId="0" fontId="5" fillId="0" borderId="0" xfId="3" applyFont="1" applyAlignment="1">
      <alignment horizontal="left" indent="2"/>
    </xf>
    <xf numFmtId="0" fontId="5" fillId="0" borderId="0" xfId="3" applyFont="1"/>
    <xf numFmtId="0" fontId="15" fillId="0" borderId="0" xfId="3" applyFont="1"/>
    <xf numFmtId="9" fontId="9" fillId="0" borderId="0" xfId="3" applyNumberFormat="1" applyFont="1"/>
    <xf numFmtId="8" fontId="9" fillId="0" borderId="0" xfId="3" applyNumberFormat="1" applyFont="1" applyAlignment="1">
      <alignment horizontal="right"/>
    </xf>
    <xf numFmtId="0" fontId="9" fillId="0" borderId="0" xfId="3" applyFont="1" applyAlignment="1">
      <alignment horizontal="left" indent="2"/>
    </xf>
    <xf numFmtId="165" fontId="9" fillId="0" borderId="0" xfId="3" applyNumberFormat="1" applyFont="1"/>
    <xf numFmtId="166" fontId="9" fillId="4" borderId="0" xfId="1" applyNumberFormat="1" applyFont="1" applyFill="1"/>
    <xf numFmtId="8" fontId="9" fillId="4" borderId="0" xfId="3" applyNumberFormat="1" applyFont="1" applyFill="1"/>
    <xf numFmtId="6" fontId="9" fillId="0" borderId="0" xfId="3" applyNumberFormat="1" applyFont="1"/>
    <xf numFmtId="0" fontId="16" fillId="0" borderId="0" xfId="3" applyFont="1"/>
    <xf numFmtId="0" fontId="12" fillId="0" borderId="0" xfId="3"/>
    <xf numFmtId="0" fontId="9" fillId="3" borderId="2" xfId="3" applyFont="1" applyFill="1" applyBorder="1"/>
    <xf numFmtId="0" fontId="6" fillId="3" borderId="2" xfId="3" applyFont="1" applyFill="1" applyBorder="1"/>
    <xf numFmtId="168" fontId="16" fillId="0" borderId="0" xfId="3" applyNumberFormat="1" applyFont="1"/>
    <xf numFmtId="0" fontId="10" fillId="0" borderId="0" xfId="3" applyFont="1" applyAlignment="1">
      <alignment horizontal="left" indent="2"/>
    </xf>
    <xf numFmtId="0" fontId="9" fillId="0" borderId="0" xfId="3" applyFont="1" applyAlignment="1">
      <alignment horizontal="left"/>
    </xf>
    <xf numFmtId="0" fontId="6" fillId="0" borderId="0" xfId="3" applyFont="1" applyAlignment="1">
      <alignment horizontal="left" indent="2"/>
    </xf>
    <xf numFmtId="167" fontId="9" fillId="0" borderId="0" xfId="2" applyNumberFormat="1" applyFont="1"/>
    <xf numFmtId="167" fontId="12" fillId="0" borderId="0" xfId="3" applyNumberFormat="1"/>
    <xf numFmtId="166" fontId="9" fillId="0" borderId="0" xfId="1" applyNumberFormat="1" applyFont="1" applyFill="1"/>
    <xf numFmtId="0" fontId="9" fillId="0" borderId="0" xfId="3" applyFont="1" applyAlignment="1">
      <alignment horizontal="centerContinuous"/>
    </xf>
    <xf numFmtId="0" fontId="5" fillId="3" borderId="2" xfId="3" applyFont="1" applyFill="1" applyBorder="1" applyAlignment="1">
      <alignment horizontal="left" wrapText="1"/>
    </xf>
    <xf numFmtId="167" fontId="9" fillId="4" borderId="0" xfId="2" applyNumberFormat="1" applyFont="1" applyFill="1" applyBorder="1" applyAlignment="1">
      <alignment horizontal="right"/>
    </xf>
    <xf numFmtId="0" fontId="5" fillId="0" borderId="0" xfId="3" applyFont="1" applyAlignment="1">
      <alignment horizontal="left"/>
    </xf>
    <xf numFmtId="0" fontId="9" fillId="0" borderId="0" xfId="3" applyFont="1" applyBorder="1"/>
    <xf numFmtId="167" fontId="5" fillId="4" borderId="0" xfId="3" applyNumberFormat="1" applyFont="1" applyFill="1"/>
    <xf numFmtId="167" fontId="5" fillId="0" borderId="0" xfId="3" applyNumberFormat="1" applyFont="1"/>
    <xf numFmtId="167" fontId="5" fillId="4" borderId="3" xfId="3" applyNumberFormat="1" applyFont="1" applyFill="1" applyBorder="1"/>
    <xf numFmtId="167" fontId="5" fillId="0" borderId="0" xfId="2" applyNumberFormat="1" applyFont="1" applyBorder="1" applyAlignment="1">
      <alignment horizontal="right"/>
    </xf>
    <xf numFmtId="167" fontId="5" fillId="4" borderId="0" xfId="3" applyNumberFormat="1" applyFont="1" applyFill="1" applyBorder="1"/>
    <xf numFmtId="0" fontId="5" fillId="0" borderId="5" xfId="3" applyFont="1" applyBorder="1" applyAlignment="1">
      <alignment horizontal="left"/>
    </xf>
    <xf numFmtId="167" fontId="5" fillId="0" borderId="5" xfId="2" applyNumberFormat="1" applyFont="1" applyBorder="1" applyAlignment="1">
      <alignment horizontal="right"/>
    </xf>
    <xf numFmtId="167" fontId="5" fillId="0" borderId="5" xfId="3" applyNumberFormat="1" applyFont="1" applyFill="1" applyBorder="1"/>
    <xf numFmtId="0" fontId="9" fillId="0" borderId="0" xfId="3" applyFont="1" applyFill="1" applyBorder="1"/>
    <xf numFmtId="167" fontId="5" fillId="4" borderId="0" xfId="2" applyNumberFormat="1" applyFont="1" applyFill="1"/>
    <xf numFmtId="166" fontId="0" fillId="0" borderId="3" xfId="1" applyNumberFormat="1" applyFont="1" applyBorder="1"/>
    <xf numFmtId="169" fontId="0" fillId="0" borderId="0" xfId="0" applyNumberFormat="1"/>
    <xf numFmtId="0" fontId="2" fillId="0" borderId="0" xfId="0" applyFont="1"/>
    <xf numFmtId="10" fontId="0" fillId="0" borderId="6" xfId="4" applyNumberFormat="1" applyFont="1" applyBorder="1"/>
    <xf numFmtId="10" fontId="0" fillId="0" borderId="3" xfId="4" applyNumberFormat="1" applyFont="1" applyBorder="1"/>
    <xf numFmtId="10" fontId="2" fillId="0" borderId="7" xfId="4" applyNumberFormat="1" applyBorder="1"/>
    <xf numFmtId="0" fontId="5" fillId="0" borderId="0" xfId="0" applyFont="1" applyAlignment="1">
      <alignment horizontal="left"/>
    </xf>
    <xf numFmtId="166" fontId="9" fillId="0" borderId="0" xfId="1" applyNumberFormat="1" applyFont="1"/>
    <xf numFmtId="166" fontId="5" fillId="4" borderId="0" xfId="1" applyNumberFormat="1" applyFont="1" applyFill="1" applyAlignment="1">
      <alignment horizontal="right"/>
    </xf>
    <xf numFmtId="166" fontId="9" fillId="4" borderId="0" xfId="1" applyNumberFormat="1" applyFont="1" applyFill="1" applyAlignment="1">
      <alignment horizontal="right"/>
    </xf>
    <xf numFmtId="166" fontId="5" fillId="4" borderId="8" xfId="1" applyNumberFormat="1" applyFont="1" applyFill="1" applyBorder="1" applyAlignment="1">
      <alignment horizontal="right"/>
    </xf>
    <xf numFmtId="7" fontId="9" fillId="0" borderId="0" xfId="2" applyNumberFormat="1" applyFont="1"/>
    <xf numFmtId="166" fontId="9" fillId="4" borderId="3" xfId="1" applyNumberFormat="1" applyFont="1" applyFill="1" applyBorder="1" applyAlignment="1">
      <alignment horizontal="right"/>
    </xf>
    <xf numFmtId="166" fontId="9" fillId="0" borderId="0" xfId="1" applyNumberFormat="1" applyFont="1" applyBorder="1" applyAlignment="1">
      <alignment horizontal="right"/>
    </xf>
    <xf numFmtId="166" fontId="9" fillId="4" borderId="0" xfId="1" applyNumberFormat="1" applyFont="1" applyFill="1" applyBorder="1" applyAlignment="1">
      <alignment horizontal="right"/>
    </xf>
    <xf numFmtId="166" fontId="9" fillId="0" borderId="3" xfId="1" applyNumberFormat="1" applyFont="1" applyBorder="1"/>
    <xf numFmtId="167" fontId="2" fillId="0" borderId="0" xfId="2" applyNumberFormat="1" applyFont="1"/>
    <xf numFmtId="166" fontId="0" fillId="5" borderId="0" xfId="1" applyNumberFormat="1" applyFont="1" applyFill="1"/>
    <xf numFmtId="166" fontId="0" fillId="5" borderId="3" xfId="1" applyNumberFormat="1" applyFont="1" applyFill="1" applyBorder="1"/>
    <xf numFmtId="167" fontId="0" fillId="5" borderId="0" xfId="2" applyNumberFormat="1" applyFont="1" applyFill="1"/>
    <xf numFmtId="166" fontId="0" fillId="5" borderId="9" xfId="1" applyNumberFormat="1" applyFont="1" applyFill="1" applyBorder="1"/>
    <xf numFmtId="166" fontId="5" fillId="0" borderId="4" xfId="1" applyNumberFormat="1" applyFont="1" applyBorder="1"/>
    <xf numFmtId="166" fontId="5" fillId="5" borderId="4" xfId="1" applyNumberFormat="1" applyFont="1" applyFill="1" applyBorder="1"/>
    <xf numFmtId="10" fontId="9" fillId="0" borderId="3" xfId="1" applyNumberFormat="1" applyFont="1" applyBorder="1"/>
    <xf numFmtId="10" fontId="9" fillId="0" borderId="0" xfId="2" applyNumberFormat="1" applyFont="1"/>
    <xf numFmtId="10" fontId="5" fillId="0" borderId="0" xfId="1" applyNumberFormat="1" applyFont="1" applyFill="1" applyAlignment="1">
      <alignment horizontal="right"/>
    </xf>
    <xf numFmtId="10" fontId="9" fillId="0" borderId="0" xfId="1" applyNumberFormat="1" applyFont="1" applyFill="1" applyAlignment="1">
      <alignment horizontal="right"/>
    </xf>
    <xf numFmtId="10" fontId="9" fillId="0" borderId="0" xfId="1" applyNumberFormat="1" applyFont="1" applyFill="1"/>
    <xf numFmtId="10" fontId="9" fillId="0" borderId="3" xfId="1" applyNumberFormat="1" applyFont="1" applyFill="1" applyBorder="1"/>
    <xf numFmtId="10" fontId="5" fillId="0" borderId="8" xfId="1" applyNumberFormat="1" applyFont="1" applyFill="1" applyBorder="1" applyAlignment="1">
      <alignment horizontal="right"/>
    </xf>
    <xf numFmtId="0" fontId="16" fillId="0" borderId="0" xfId="3" applyFont="1" applyFill="1"/>
    <xf numFmtId="0" fontId="9" fillId="0" borderId="0" xfId="3" applyFont="1" applyFill="1"/>
    <xf numFmtId="10" fontId="0" fillId="0" borderId="0" xfId="4" applyNumberFormat="1" applyFont="1" applyFill="1"/>
    <xf numFmtId="10" fontId="0" fillId="0" borderId="0" xfId="1" applyNumberFormat="1" applyFont="1" applyFill="1"/>
    <xf numFmtId="10" fontId="0" fillId="0" borderId="3" xfId="1" applyNumberFormat="1" applyFont="1" applyFill="1" applyBorder="1"/>
    <xf numFmtId="10" fontId="5" fillId="0" borderId="4" xfId="1" applyNumberFormat="1" applyFont="1" applyFill="1" applyBorder="1"/>
    <xf numFmtId="10" fontId="2" fillId="0" borderId="0" xfId="2" applyNumberFormat="1" applyFont="1" applyFill="1"/>
    <xf numFmtId="10" fontId="0" fillId="0" borderId="0" xfId="2" applyNumberFormat="1" applyFont="1" applyFill="1"/>
    <xf numFmtId="10" fontId="0" fillId="0" borderId="9" xfId="1" applyNumberFormat="1" applyFont="1" applyFill="1" applyBorder="1"/>
  </cellXfs>
  <cellStyles count="7">
    <cellStyle name="Comma" xfId="1" builtinId="3"/>
    <cellStyle name="Currency" xfId="2" builtinId="4"/>
    <cellStyle name="Normal" xfId="0" builtinId="0"/>
    <cellStyle name="Normal 2" xfId="6" xr:uid="{00000000-0005-0000-0000-000003000000}"/>
    <cellStyle name="Normal_Chapter 2 Problem 3 Solutions" xfId="3" xr:uid="{00000000-0005-0000-0000-000004000000}"/>
    <cellStyle name="Percent" xfId="4" builtinId="5"/>
    <cellStyle name="ShadedHeadings" xfId="5" xr:uid="{00000000-0005-0000-0000-000006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O$1" fmlaRange="$N$3:$N$5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8</xdr:col>
      <xdr:colOff>0</xdr:colOff>
      <xdr:row>14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86275" y="1381125"/>
          <a:ext cx="28098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To switch between the original solution and those for parts d and e just choose the appropriate problem from the drop-down list.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Obviously, the changes propagate to the other worksheets as well, so you can switch to them to see how they change.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285750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8</xdr:col>
      <xdr:colOff>0</xdr:colOff>
      <xdr:row>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38775" y="619125"/>
          <a:ext cx="20859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Cells with a green background are the missing cells in the problem.</a:t>
          </a:r>
          <a:endParaRPr lang="en-US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24"/>
  <sheetViews>
    <sheetView tabSelected="1" zoomScaleNormal="100" workbookViewId="0">
      <selection activeCell="B27" sqref="B27"/>
    </sheetView>
  </sheetViews>
  <sheetFormatPr defaultRowHeight="15" x14ac:dyDescent="0.25"/>
  <cols>
    <col min="1" max="1" width="24.7109375" bestFit="1" customWidth="1"/>
    <col min="2" max="3" width="12.7109375" customWidth="1"/>
    <col min="6" max="6" width="19" bestFit="1" customWidth="1"/>
    <col min="7" max="7" width="14" bestFit="1" customWidth="1"/>
    <col min="15" max="15" width="12.85546875" bestFit="1" customWidth="1"/>
  </cols>
  <sheetData>
    <row r="1" spans="1:16" ht="15.75" x14ac:dyDescent="0.25">
      <c r="A1" s="1" t="s">
        <v>96</v>
      </c>
      <c r="B1" s="2"/>
      <c r="C1" s="2"/>
      <c r="O1">
        <v>1</v>
      </c>
    </row>
    <row r="2" spans="1:16" ht="15.75" x14ac:dyDescent="0.25">
      <c r="A2" s="1" t="s">
        <v>0</v>
      </c>
      <c r="B2" s="2"/>
      <c r="C2" s="2"/>
      <c r="O2" t="s">
        <v>62</v>
      </c>
      <c r="P2" t="s">
        <v>13</v>
      </c>
    </row>
    <row r="3" spans="1:16" ht="16.5" thickBot="1" x14ac:dyDescent="0.3">
      <c r="A3" s="1" t="s">
        <v>97</v>
      </c>
      <c r="B3" s="2"/>
      <c r="C3" s="2"/>
      <c r="F3" t="s">
        <v>58</v>
      </c>
      <c r="N3" t="s">
        <v>59</v>
      </c>
      <c r="O3" s="41">
        <v>369300</v>
      </c>
      <c r="P3" s="42">
        <v>0.4</v>
      </c>
    </row>
    <row r="4" spans="1:16" ht="15.75" thickBot="1" x14ac:dyDescent="0.3">
      <c r="A4" s="3"/>
      <c r="B4" s="4">
        <v>2016</v>
      </c>
      <c r="C4" s="4">
        <v>2015</v>
      </c>
      <c r="N4" t="s">
        <v>60</v>
      </c>
      <c r="O4" s="41">
        <v>400000</v>
      </c>
      <c r="P4" s="42">
        <v>0.4</v>
      </c>
    </row>
    <row r="5" spans="1:16" x14ac:dyDescent="0.25">
      <c r="A5" t="s">
        <v>1</v>
      </c>
      <c r="B5" s="5">
        <v>369300</v>
      </c>
      <c r="C5" s="5">
        <v>354000</v>
      </c>
      <c r="F5" t="s">
        <v>1</v>
      </c>
      <c r="G5" s="43">
        <f>B5</f>
        <v>369300</v>
      </c>
      <c r="N5" t="s">
        <v>61</v>
      </c>
      <c r="O5" s="41">
        <f>O3</f>
        <v>369300</v>
      </c>
      <c r="P5" s="42">
        <v>0.35</v>
      </c>
    </row>
    <row r="6" spans="1:16" x14ac:dyDescent="0.25">
      <c r="A6" t="s">
        <v>2</v>
      </c>
      <c r="B6" s="6">
        <v>285400</v>
      </c>
      <c r="C6" s="6">
        <v>281800</v>
      </c>
      <c r="D6" s="7"/>
      <c r="F6" t="s">
        <v>35</v>
      </c>
      <c r="G6" s="43">
        <f>'Balance Sheet'!B24</f>
        <v>50185</v>
      </c>
    </row>
    <row r="7" spans="1:16" x14ac:dyDescent="0.25">
      <c r="A7" s="8" t="s">
        <v>3</v>
      </c>
      <c r="B7" s="9">
        <f>B5-B6</f>
        <v>83900</v>
      </c>
      <c r="C7" s="9">
        <f>C5-C6</f>
        <v>72200</v>
      </c>
    </row>
    <row r="8" spans="1:16" x14ac:dyDescent="0.25">
      <c r="A8" t="s">
        <v>4</v>
      </c>
      <c r="B8" s="10">
        <v>26820</v>
      </c>
      <c r="C8" s="10">
        <v>26360</v>
      </c>
    </row>
    <row r="9" spans="1:16" x14ac:dyDescent="0.25">
      <c r="A9" t="s">
        <v>5</v>
      </c>
      <c r="B9" s="10">
        <v>23340</v>
      </c>
      <c r="C9" s="10">
        <v>21820</v>
      </c>
    </row>
    <row r="10" spans="1:16" x14ac:dyDescent="0.25">
      <c r="A10" t="s">
        <v>6</v>
      </c>
      <c r="B10" s="6">
        <v>1080</v>
      </c>
      <c r="C10" s="6">
        <v>1080</v>
      </c>
    </row>
    <row r="11" spans="1:16" x14ac:dyDescent="0.25">
      <c r="A11" s="8" t="s">
        <v>7</v>
      </c>
      <c r="B11" s="9">
        <f>B7-SUM(B8:B10)</f>
        <v>32660</v>
      </c>
      <c r="C11" s="9">
        <f>C7-SUM(C8:C10)</f>
        <v>22940</v>
      </c>
    </row>
    <row r="12" spans="1:16" x14ac:dyDescent="0.25">
      <c r="A12" t="s">
        <v>8</v>
      </c>
      <c r="B12" s="6">
        <v>7685</v>
      </c>
      <c r="C12" s="6">
        <v>7505</v>
      </c>
    </row>
    <row r="13" spans="1:16" x14ac:dyDescent="0.25">
      <c r="A13" s="8" t="s">
        <v>9</v>
      </c>
      <c r="B13" s="9">
        <f>B11-B12</f>
        <v>24975</v>
      </c>
      <c r="C13" s="9">
        <f>C11-C12</f>
        <v>15435</v>
      </c>
    </row>
    <row r="14" spans="1:16" x14ac:dyDescent="0.25">
      <c r="A14" t="s">
        <v>10</v>
      </c>
      <c r="B14" s="6">
        <f>B13*B18</f>
        <v>9990</v>
      </c>
      <c r="C14" s="6">
        <f>C13*C18</f>
        <v>6174</v>
      </c>
    </row>
    <row r="15" spans="1:16" ht="15.75" thickBot="1" x14ac:dyDescent="0.3">
      <c r="A15" s="8" t="s">
        <v>11</v>
      </c>
      <c r="B15" s="11">
        <f>B13-B14</f>
        <v>14985</v>
      </c>
      <c r="C15" s="11">
        <f>C13-C14</f>
        <v>9261</v>
      </c>
    </row>
    <row r="16" spans="1:16" ht="15.75" thickTop="1" x14ac:dyDescent="0.25"/>
    <row r="17" spans="1:3" x14ac:dyDescent="0.25">
      <c r="A17" s="12" t="s">
        <v>12</v>
      </c>
    </row>
    <row r="18" spans="1:3" x14ac:dyDescent="0.25">
      <c r="A18" s="13" t="s">
        <v>13</v>
      </c>
      <c r="B18" s="14">
        <v>0.4</v>
      </c>
      <c r="C18" s="14">
        <v>0.4</v>
      </c>
    </row>
    <row r="19" spans="1:3" x14ac:dyDescent="0.25">
      <c r="A19" s="13" t="s">
        <v>14</v>
      </c>
      <c r="B19" s="10">
        <v>52100</v>
      </c>
      <c r="C19" s="10">
        <v>52100</v>
      </c>
    </row>
    <row r="20" spans="1:3" x14ac:dyDescent="0.25">
      <c r="A20" s="15" t="s">
        <v>15</v>
      </c>
      <c r="B20" s="16">
        <f>B15/B19</f>
        <v>0.28761996161228409</v>
      </c>
      <c r="C20" s="16">
        <f>C15/C19</f>
        <v>0.17775431861804222</v>
      </c>
    </row>
    <row r="24" spans="1:3" x14ac:dyDescent="0.25">
      <c r="B24" s="40"/>
      <c r="C24" s="40"/>
    </row>
  </sheetData>
  <phoneticPr fontId="4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285750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zoomScaleNormal="100" workbookViewId="0">
      <selection activeCell="B5" sqref="B5"/>
    </sheetView>
  </sheetViews>
  <sheetFormatPr defaultColWidth="10.42578125" defaultRowHeight="15.75" x14ac:dyDescent="0.25"/>
  <cols>
    <col min="1" max="1" width="32.140625" style="46" bestFit="1" customWidth="1"/>
    <col min="2" max="2" width="15.28515625" style="46" customWidth="1"/>
    <col min="3" max="3" width="13.85546875" style="46" bestFit="1" customWidth="1"/>
    <col min="4" max="16384" width="10.42578125" style="46"/>
  </cols>
  <sheetData>
    <row r="1" spans="1:6" x14ac:dyDescent="0.25">
      <c r="A1" s="44" t="s">
        <v>93</v>
      </c>
      <c r="B1" s="44"/>
      <c r="C1" s="44"/>
      <c r="D1" s="45"/>
      <c r="E1" s="45"/>
      <c r="F1" s="45"/>
    </row>
    <row r="2" spans="1:6" x14ac:dyDescent="0.25">
      <c r="A2" s="44" t="s">
        <v>0</v>
      </c>
      <c r="B2" s="44"/>
      <c r="C2" s="44"/>
      <c r="D2" s="45"/>
      <c r="E2" s="45"/>
      <c r="F2" s="45"/>
    </row>
    <row r="3" spans="1:6" ht="16.5" thickBot="1" x14ac:dyDescent="0.3">
      <c r="A3" s="44" t="str">
        <f>"For the Years "&amp;TEXT(C4,"####")&amp;" and "&amp;TEXT(B4,"####")</f>
        <v>For the Years 2015 and 2016</v>
      </c>
      <c r="B3" s="44"/>
      <c r="C3" s="44"/>
      <c r="D3" s="45"/>
      <c r="E3" s="45"/>
      <c r="F3" s="45"/>
    </row>
    <row r="4" spans="1:6" ht="16.5" thickBot="1" x14ac:dyDescent="0.3">
      <c r="A4" s="47"/>
      <c r="B4" s="48">
        <v>2016</v>
      </c>
      <c r="C4" s="48">
        <v>2015</v>
      </c>
      <c r="D4" s="45"/>
      <c r="E4" s="45"/>
      <c r="F4" s="45"/>
    </row>
    <row r="5" spans="1:6" x14ac:dyDescent="0.25">
      <c r="A5" s="45" t="s">
        <v>1</v>
      </c>
      <c r="B5" s="50">
        <f>'Prob 3 - Income Statement'!B5/'Prob 3 - Income Statement'!B$5</f>
        <v>1</v>
      </c>
      <c r="C5" s="111">
        <f>'Prob 3 - Income Statement'!C5/'Prob 3 - Income Statement'!C$5</f>
        <v>1</v>
      </c>
      <c r="D5" s="45"/>
      <c r="E5" s="49"/>
      <c r="F5" s="45"/>
    </row>
    <row r="6" spans="1:6" x14ac:dyDescent="0.25">
      <c r="A6" s="45" t="s">
        <v>63</v>
      </c>
      <c r="B6" s="110">
        <f>'Prob 3 - Income Statement'!B6/'Prob 3 - Income Statement'!B$5</f>
        <v>0.54999304612027</v>
      </c>
      <c r="C6" s="110">
        <f>'Prob 3 - Income Statement'!C6/'Prob 3 - Income Statement'!C$5</f>
        <v>0.55000000000000004</v>
      </c>
      <c r="D6" s="45"/>
      <c r="E6" s="49"/>
      <c r="F6" s="50"/>
    </row>
    <row r="7" spans="1:6" s="53" customFormat="1" x14ac:dyDescent="0.25">
      <c r="A7" s="51" t="s">
        <v>3</v>
      </c>
      <c r="B7" s="112">
        <f>'Prob 3 - Income Statement'!B7/'Prob 3 - Income Statement'!B$5</f>
        <v>0.45000695387973</v>
      </c>
      <c r="C7" s="112">
        <f>'Prob 3 - Income Statement'!C7/'Prob 3 - Income Statement'!C$5</f>
        <v>0.45</v>
      </c>
      <c r="D7" s="52"/>
      <c r="E7" s="52"/>
      <c r="F7" s="52"/>
    </row>
    <row r="8" spans="1:6" x14ac:dyDescent="0.25">
      <c r="A8" s="45" t="s">
        <v>42</v>
      </c>
      <c r="B8" s="113">
        <f>'Prob 3 - Income Statement'!B8/'Prob 3 - Income Statement'!B$5</f>
        <v>1.8882458036010397E-2</v>
      </c>
      <c r="C8" s="114">
        <f>'Prob 3 - Income Statement'!C8/'Prob 3 - Income Statement'!C$5</f>
        <v>2.0650000000000002E-2</v>
      </c>
      <c r="D8" s="45"/>
      <c r="E8" s="54"/>
      <c r="F8" s="54"/>
    </row>
    <row r="9" spans="1:6" x14ac:dyDescent="0.25">
      <c r="A9" s="45" t="s">
        <v>64</v>
      </c>
      <c r="B9" s="115">
        <f>'Prob 3 - Income Statement'!B9/'Prob 3 - Income Statement'!B$5</f>
        <v>2.9420260396050197E-3</v>
      </c>
      <c r="C9" s="115">
        <f>'Prob 3 - Income Statement'!C9/'Prob 3 - Income Statement'!C$5</f>
        <v>3.2000000000000002E-3</v>
      </c>
      <c r="D9" s="45"/>
      <c r="E9" s="45"/>
      <c r="F9" s="45"/>
    </row>
    <row r="10" spans="1:6" s="53" customFormat="1" x14ac:dyDescent="0.25">
      <c r="A10" s="51" t="s">
        <v>7</v>
      </c>
      <c r="B10" s="112">
        <f>'Prob 3 - Income Statement'!B10/'Prob 3 - Income Statement'!B$5</f>
        <v>0.42818246980411456</v>
      </c>
      <c r="C10" s="112">
        <f>'Prob 3 - Income Statement'!C10/'Prob 3 - Income Statement'!C$5</f>
        <v>0.42614999999999997</v>
      </c>
      <c r="D10" s="52"/>
      <c r="E10" s="52"/>
      <c r="F10" s="52"/>
    </row>
    <row r="11" spans="1:6" x14ac:dyDescent="0.25">
      <c r="A11" s="45" t="s">
        <v>8</v>
      </c>
      <c r="B11" s="115">
        <f>'Prob 3 - Income Statement'!B11/'Prob 3 - Income Statement'!B$5</f>
        <v>3.6374140126025699E-3</v>
      </c>
      <c r="C11" s="115">
        <f>'Prob 3 - Income Statement'!C11/'Prob 3 - Income Statement'!C$5</f>
        <v>3.5999999999999999E-3</v>
      </c>
      <c r="D11" s="45"/>
      <c r="E11" s="45"/>
      <c r="F11" s="45"/>
    </row>
    <row r="12" spans="1:6" s="53" customFormat="1" x14ac:dyDescent="0.25">
      <c r="A12" s="51" t="s">
        <v>9</v>
      </c>
      <c r="B12" s="112">
        <f>'Prob 3 - Income Statement'!B12/'Prob 3 - Income Statement'!B$5</f>
        <v>0.42454505579151197</v>
      </c>
      <c r="C12" s="112">
        <f>'Prob 3 - Income Statement'!C12/'Prob 3 - Income Statement'!C$5</f>
        <v>0.42254999999999998</v>
      </c>
      <c r="D12" s="52"/>
      <c r="E12" s="52"/>
      <c r="F12" s="52"/>
    </row>
    <row r="13" spans="1:6" x14ac:dyDescent="0.25">
      <c r="A13" s="45" t="s">
        <v>10</v>
      </c>
      <c r="B13" s="113">
        <f>'Prob 3 - Income Statement'!B13/'Prob 3 - Income Statement'!B$5</f>
        <v>0.15708167064285944</v>
      </c>
      <c r="C13" s="113">
        <f>'Prob 3 - Income Statement'!C13/'Prob 3 - Income Statement'!C$5</f>
        <v>0.14789250000000001</v>
      </c>
      <c r="D13" s="45"/>
      <c r="E13" s="45"/>
      <c r="F13" s="45"/>
    </row>
    <row r="14" spans="1:6" s="53" customFormat="1" ht="16.5" thickBot="1" x14ac:dyDescent="0.3">
      <c r="A14" s="51" t="s">
        <v>11</v>
      </c>
      <c r="B14" s="116">
        <f>'Prob 3 - Income Statement'!B14/'Prob 3 - Income Statement'!B$5</f>
        <v>0.26746338514865253</v>
      </c>
      <c r="C14" s="116">
        <f>'Prob 3 - Income Statement'!C14/'Prob 3 - Income Statement'!C$5</f>
        <v>0.2746575</v>
      </c>
      <c r="D14" s="52"/>
      <c r="E14" s="52"/>
      <c r="F14" s="52"/>
    </row>
    <row r="15" spans="1:6" ht="16.5" thickTop="1" x14ac:dyDescent="0.25">
      <c r="A15" s="45"/>
      <c r="B15" s="55"/>
      <c r="C15" s="55"/>
      <c r="D15" s="45"/>
      <c r="E15" s="45"/>
      <c r="F15" s="45"/>
    </row>
    <row r="16" spans="1:6" x14ac:dyDescent="0.25">
      <c r="A16" s="45"/>
      <c r="B16" s="45"/>
      <c r="C16" s="45"/>
      <c r="D16" s="45"/>
      <c r="E16"/>
      <c r="F16" s="45"/>
    </row>
    <row r="17" spans="1:6" x14ac:dyDescent="0.25">
      <c r="A17" s="45"/>
      <c r="B17" s="60"/>
      <c r="C17" s="45"/>
      <c r="D17" s="45"/>
      <c r="E17" s="45"/>
      <c r="F17" s="45"/>
    </row>
    <row r="18" spans="1:6" x14ac:dyDescent="0.25">
      <c r="A18" s="45"/>
      <c r="B18" s="45"/>
      <c r="C18" s="45"/>
      <c r="D18" s="45"/>
      <c r="E18" s="45"/>
      <c r="F18" s="45"/>
    </row>
    <row r="19" spans="1:6" x14ac:dyDescent="0.25">
      <c r="A19" s="45"/>
      <c r="B19" s="45"/>
      <c r="C19" s="45"/>
      <c r="D19" s="45"/>
      <c r="E19" s="45"/>
      <c r="F19" s="45"/>
    </row>
    <row r="20" spans="1:6" x14ac:dyDescent="0.25">
      <c r="A20" s="45"/>
      <c r="B20" s="45"/>
      <c r="C20" s="45"/>
      <c r="D20" s="45"/>
      <c r="E20" s="45"/>
      <c r="F20" s="45"/>
    </row>
    <row r="21" spans="1:6" x14ac:dyDescent="0.25">
      <c r="A21" s="45"/>
      <c r="B21" s="45"/>
      <c r="C21" s="45"/>
      <c r="D21" s="45"/>
      <c r="E21" s="45"/>
      <c r="F21" s="45"/>
    </row>
    <row r="22" spans="1:6" x14ac:dyDescent="0.25">
      <c r="A22" s="45"/>
      <c r="B22" s="45"/>
      <c r="C22" s="45"/>
      <c r="D22" s="45"/>
      <c r="E22" s="45"/>
      <c r="F22" s="45"/>
    </row>
    <row r="23" spans="1:6" x14ac:dyDescent="0.25">
      <c r="A23" s="45"/>
      <c r="B23" s="45"/>
      <c r="C23" s="45"/>
      <c r="D23" s="45"/>
      <c r="E23" s="45"/>
      <c r="F23" s="45"/>
    </row>
    <row r="24" spans="1:6" x14ac:dyDescent="0.25">
      <c r="A24" s="45"/>
      <c r="B24" s="45"/>
      <c r="C24" s="45"/>
      <c r="D24" s="45"/>
      <c r="E24" s="45"/>
      <c r="F24" s="45"/>
    </row>
    <row r="25" spans="1:6" x14ac:dyDescent="0.25">
      <c r="A25" s="45"/>
      <c r="B25" s="45"/>
      <c r="C25" s="45"/>
      <c r="D25" s="45"/>
      <c r="E25" s="45"/>
      <c r="F25" s="45"/>
    </row>
    <row r="26" spans="1:6" x14ac:dyDescent="0.25">
      <c r="A26" s="45"/>
      <c r="B26" s="45"/>
      <c r="C26" s="45"/>
      <c r="D26" s="45"/>
      <c r="E26" s="45"/>
      <c r="F26" s="45"/>
    </row>
    <row r="27" spans="1:6" x14ac:dyDescent="0.25">
      <c r="A27" s="45"/>
      <c r="B27" s="45"/>
      <c r="C27" s="45"/>
      <c r="D27" s="45"/>
      <c r="E27" s="45"/>
      <c r="F27" s="45"/>
    </row>
    <row r="28" spans="1:6" x14ac:dyDescent="0.25">
      <c r="A28" s="45"/>
      <c r="B28" s="45"/>
      <c r="C28" s="45"/>
      <c r="D28" s="45"/>
      <c r="E28" s="45"/>
      <c r="F28" s="45"/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>
      <selection activeCell="I26" sqref="I26"/>
    </sheetView>
  </sheetViews>
  <sheetFormatPr defaultColWidth="10.28515625" defaultRowHeight="12.75" x14ac:dyDescent="0.2"/>
  <cols>
    <col min="1" max="1" width="44.5703125" style="62" bestFit="1" customWidth="1"/>
    <col min="2" max="3" width="13.28515625" style="62" bestFit="1" customWidth="1"/>
    <col min="4" max="5" width="10.28515625" style="62" customWidth="1"/>
    <col min="6" max="7" width="10.28515625" style="62"/>
    <col min="8" max="8" width="14" style="62" bestFit="1" customWidth="1"/>
    <col min="9" max="16384" width="10.28515625" style="62"/>
  </cols>
  <sheetData>
    <row r="1" spans="1:6" ht="14.25" x14ac:dyDescent="0.2">
      <c r="A1" s="44" t="str">
        <f>'Prob 3 - Income Statement'!A1</f>
        <v>Winter Park Web Design</v>
      </c>
      <c r="B1" s="44"/>
      <c r="C1" s="44"/>
      <c r="D1" s="61"/>
      <c r="E1" s="61"/>
      <c r="F1" s="61"/>
    </row>
    <row r="2" spans="1:6" ht="14.25" x14ac:dyDescent="0.2">
      <c r="A2" s="44" t="s">
        <v>68</v>
      </c>
      <c r="B2" s="44"/>
      <c r="C2" s="44"/>
      <c r="D2" s="61"/>
      <c r="E2" s="61"/>
      <c r="F2" s="61"/>
    </row>
    <row r="3" spans="1:6" ht="15" thickBot="1" x14ac:dyDescent="0.25">
      <c r="A3" s="44" t="str">
        <f>'Prob 3 - Income Statement'!A3</f>
        <v>For the Years 2015 and 2016</v>
      </c>
      <c r="B3" s="44"/>
      <c r="C3" s="44"/>
      <c r="D3" s="61"/>
      <c r="E3" s="61"/>
      <c r="F3" s="61"/>
    </row>
    <row r="4" spans="1:6" ht="15.75" thickBot="1" x14ac:dyDescent="0.3">
      <c r="A4" s="63"/>
      <c r="B4" s="64">
        <f>'Prob 3 - Income Statement'!B4</f>
        <v>2016</v>
      </c>
      <c r="C4" s="64">
        <f>'Prob 3 - Income Statement'!C4</f>
        <v>2015</v>
      </c>
      <c r="D4"/>
      <c r="E4" s="45"/>
      <c r="F4" s="61"/>
    </row>
    <row r="5" spans="1:6" ht="15" x14ac:dyDescent="0.25">
      <c r="A5" s="45" t="s">
        <v>18</v>
      </c>
      <c r="B5" s="119">
        <f>'Prob 3 - Balance Sheet'!B5/'Prob 3 - Balance Sheet'!B$12</f>
        <v>0.19132532845752201</v>
      </c>
      <c r="C5" s="124">
        <f>'Prob 3 - Balance Sheet'!C5/'Prob 3 - Balance Sheet'!C$12</f>
        <v>0.24038461538461539</v>
      </c>
      <c r="D5"/>
      <c r="E5" s="65"/>
      <c r="F5" s="61"/>
    </row>
    <row r="6" spans="1:6" ht="15" x14ac:dyDescent="0.25">
      <c r="A6" s="45" t="s">
        <v>69</v>
      </c>
      <c r="B6" s="120">
        <f>'Prob 3 - Balance Sheet'!B6/'Prob 3 - Balance Sheet'!B$12</f>
        <v>0.23569772483082316</v>
      </c>
      <c r="C6" s="120">
        <f>'Prob 3 - Balance Sheet'!C6/'Prob 3 - Balance Sheet'!C$12</f>
        <v>0.35256410256410259</v>
      </c>
      <c r="D6"/>
      <c r="E6" s="65"/>
      <c r="F6" s="61"/>
    </row>
    <row r="7" spans="1:6" ht="15" x14ac:dyDescent="0.25">
      <c r="A7" s="45" t="s">
        <v>70</v>
      </c>
      <c r="B7" s="121">
        <f>'Prob 3 - Balance Sheet'!B7/'Prob 3 - Balance Sheet'!B$12</f>
        <v>0.16224010857476767</v>
      </c>
      <c r="C7" s="121">
        <f>'Prob 3 - Balance Sheet'!C7/'Prob 3 - Balance Sheet'!C$12</f>
        <v>0.24198717948717949</v>
      </c>
      <c r="D7"/>
      <c r="E7" s="65"/>
      <c r="F7" s="61"/>
    </row>
    <row r="8" spans="1:6" ht="15" x14ac:dyDescent="0.25">
      <c r="A8" s="66" t="s">
        <v>22</v>
      </c>
      <c r="B8" s="120">
        <f>'Prob 3 - Balance Sheet'!B8/'Prob 3 - Balance Sheet'!B$12</f>
        <v>0.58926316186311289</v>
      </c>
      <c r="C8" s="120">
        <f>'Prob 3 - Balance Sheet'!C8/'Prob 3 - Balance Sheet'!C$12</f>
        <v>0.83493589743589747</v>
      </c>
      <c r="D8"/>
      <c r="E8" s="65"/>
      <c r="F8" s="61"/>
    </row>
    <row r="9" spans="1:6" ht="15" x14ac:dyDescent="0.25">
      <c r="A9" s="45" t="s">
        <v>71</v>
      </c>
      <c r="B9" s="120">
        <f>'Prob 3 - Balance Sheet'!B9/'Prob 3 - Balance Sheet'!B$12</f>
        <v>0.5470207913140186</v>
      </c>
      <c r="C9" s="120">
        <f>'Prob 3 - Balance Sheet'!C9/'Prob 3 - Balance Sheet'!C$12</f>
        <v>0.28365384615384615</v>
      </c>
      <c r="D9"/>
      <c r="E9" s="65"/>
      <c r="F9" s="61"/>
    </row>
    <row r="10" spans="1:6" ht="15" x14ac:dyDescent="0.25">
      <c r="A10" s="67" t="s">
        <v>72</v>
      </c>
      <c r="B10" s="121">
        <f>'Prob 3 - Balance Sheet'!B10/'Prob 3 - Balance Sheet'!B$12</f>
        <v>0.13628395317713143</v>
      </c>
      <c r="C10" s="121">
        <f>'Prob 3 - Balance Sheet'!C10/'Prob 3 - Balance Sheet'!C$12</f>
        <v>0.11858974358974358</v>
      </c>
      <c r="D10"/>
      <c r="E10" s="65"/>
      <c r="F10" s="61"/>
    </row>
    <row r="11" spans="1:6" ht="15" x14ac:dyDescent="0.25">
      <c r="A11" s="66" t="s">
        <v>73</v>
      </c>
      <c r="B11" s="121">
        <f>'Prob 3 - Balance Sheet'!B11/'Prob 3 - Balance Sheet'!B$12</f>
        <v>0.41073683813688716</v>
      </c>
      <c r="C11" s="121">
        <f>'Prob 3 - Balance Sheet'!C11/'Prob 3 - Balance Sheet'!C$12</f>
        <v>0.16506410256410256</v>
      </c>
      <c r="D11"/>
      <c r="E11" s="65"/>
      <c r="F11" s="61"/>
    </row>
    <row r="12" spans="1:6" ht="15.75" thickBot="1" x14ac:dyDescent="0.3">
      <c r="A12" s="68" t="s">
        <v>74</v>
      </c>
      <c r="B12" s="122">
        <f>'Prob 3 - Balance Sheet'!B12/'Prob 3 - Balance Sheet'!B$12</f>
        <v>1</v>
      </c>
      <c r="C12" s="122">
        <f>'Prob 3 - Balance Sheet'!C12/'Prob 3 - Balance Sheet'!C$12</f>
        <v>1</v>
      </c>
      <c r="D12"/>
      <c r="E12" s="65"/>
      <c r="F12" s="61"/>
    </row>
    <row r="13" spans="1:6" ht="15.75" thickTop="1" x14ac:dyDescent="0.25">
      <c r="A13" s="45"/>
      <c r="B13" s="123"/>
      <c r="C13" s="123"/>
      <c r="D13"/>
      <c r="E13" s="61"/>
      <c r="F13" s="61"/>
    </row>
    <row r="14" spans="1:6" ht="15" x14ac:dyDescent="0.25">
      <c r="A14" s="45" t="s">
        <v>75</v>
      </c>
      <c r="B14" s="124">
        <f>'Prob 3 - Balance Sheet'!B14/'Prob 3 - Balance Sheet'!B$12</f>
        <v>0.15458709543646679</v>
      </c>
      <c r="C14" s="124">
        <f>'Prob 3 - Balance Sheet'!C14/'Prob 3 - Balance Sheet'!C$12</f>
        <v>0.21958333333333332</v>
      </c>
      <c r="D14"/>
      <c r="E14"/>
      <c r="F14" s="61"/>
    </row>
    <row r="15" spans="1:6" ht="15" x14ac:dyDescent="0.25">
      <c r="A15" s="45" t="s">
        <v>76</v>
      </c>
      <c r="B15" s="121">
        <f>'Prob 3 - Balance Sheet'!B15/'Prob 3 - Balance Sheet'!B$12</f>
        <v>3.7699572109856555E-2</v>
      </c>
      <c r="C15" s="121">
        <f>'Prob 3 - Balance Sheet'!C15/'Prob 3 - Balance Sheet'!C$12</f>
        <v>9.6153846153846159E-2</v>
      </c>
      <c r="D15"/>
      <c r="E15" s="65"/>
      <c r="F15" s="61"/>
    </row>
    <row r="16" spans="1:6" ht="15" x14ac:dyDescent="0.25">
      <c r="A16" s="66" t="s">
        <v>30</v>
      </c>
      <c r="B16" s="120">
        <f>'Prob 3 - Balance Sheet'!B16/'Prob 3 - Balance Sheet'!B$12</f>
        <v>0.19228666754632334</v>
      </c>
      <c r="C16" s="120">
        <f>'Prob 3 - Balance Sheet'!C16/'Prob 3 - Balance Sheet'!C$12</f>
        <v>0.3157371794871795</v>
      </c>
      <c r="D16"/>
      <c r="E16" s="65"/>
      <c r="F16" s="61"/>
    </row>
    <row r="17" spans="1:8" ht="15" x14ac:dyDescent="0.25">
      <c r="A17" s="45" t="s">
        <v>77</v>
      </c>
      <c r="B17" s="121">
        <f>'Prob 3 - Balance Sheet'!B17/'Prob 3 - Balance Sheet'!B$12</f>
        <v>0.1341162277808147</v>
      </c>
      <c r="C17" s="121">
        <f>'Prob 3 - Balance Sheet'!C17/'Prob 3 - Balance Sheet'!C$12</f>
        <v>0.17996794871794872</v>
      </c>
      <c r="D17"/>
      <c r="E17" s="65"/>
      <c r="F17" s="61"/>
    </row>
    <row r="18" spans="1:8" ht="15" x14ac:dyDescent="0.25">
      <c r="A18" s="66" t="s">
        <v>32</v>
      </c>
      <c r="B18" s="120">
        <f>'Prob 3 - Balance Sheet'!B18/'Prob 3 - Balance Sheet'!B$12</f>
        <v>0.32640289532713801</v>
      </c>
      <c r="C18" s="120">
        <f>'Prob 3 - Balance Sheet'!C18/'Prob 3 - Balance Sheet'!C$12</f>
        <v>0.49570512820512819</v>
      </c>
      <c r="D18"/>
      <c r="E18" s="65"/>
      <c r="F18" s="61"/>
    </row>
    <row r="19" spans="1:8" ht="15" x14ac:dyDescent="0.25">
      <c r="A19" s="45" t="s">
        <v>78</v>
      </c>
      <c r="B19" s="120">
        <f>'Prob 3 - Balance Sheet'!B19/'Prob 3 - Balance Sheet'!B$12</f>
        <v>9.4248930274641388E-2</v>
      </c>
      <c r="C19" s="120">
        <f>'Prob 3 - Balance Sheet'!C19/'Prob 3 - Balance Sheet'!C$12</f>
        <v>0.16025641025641027</v>
      </c>
      <c r="D19"/>
      <c r="E19" s="65"/>
      <c r="F19" s="61"/>
    </row>
    <row r="20" spans="1:8" ht="15" x14ac:dyDescent="0.25">
      <c r="A20" s="45" t="s">
        <v>79</v>
      </c>
      <c r="B20" s="120">
        <f>'Prob 3 - Balance Sheet'!B20/'Prob 3 - Balance Sheet'!B$12</f>
        <v>9.4248930274641388E-3</v>
      </c>
      <c r="C20" s="120">
        <f>'Prob 3 - Balance Sheet'!C20/'Prob 3 - Balance Sheet'!C$12</f>
        <v>1.6025641025641024E-2</v>
      </c>
      <c r="D20"/>
      <c r="E20" s="65"/>
      <c r="F20" s="61"/>
    </row>
    <row r="21" spans="1:8" ht="15" x14ac:dyDescent="0.25">
      <c r="A21" s="45" t="s">
        <v>80</v>
      </c>
      <c r="B21" s="121">
        <f>'Prob 3 - Balance Sheet'!B21/'Prob 3 - Balance Sheet'!B$12</f>
        <v>0.56992328137075643</v>
      </c>
      <c r="C21" s="121">
        <f>'Prob 3 - Balance Sheet'!C21/'Prob 3 - Balance Sheet'!C$12</f>
        <v>0.32801282051282049</v>
      </c>
      <c r="D21"/>
      <c r="E21" s="65"/>
      <c r="F21" s="61"/>
      <c r="H21" s="70"/>
    </row>
    <row r="22" spans="1:8" ht="15" x14ac:dyDescent="0.25">
      <c r="A22" s="66" t="s">
        <v>81</v>
      </c>
      <c r="B22" s="125">
        <f>'Prob 3 - Balance Sheet'!B22/'Prob 3 - Balance Sheet'!B$12</f>
        <v>0.67359710467286193</v>
      </c>
      <c r="C22" s="125">
        <f>'Prob 3 - Balance Sheet'!C22/'Prob 3 - Balance Sheet'!C$12</f>
        <v>0.50429487179487176</v>
      </c>
      <c r="D22"/>
      <c r="E22" s="65"/>
      <c r="F22" s="61"/>
    </row>
    <row r="23" spans="1:8" ht="15.75" thickBot="1" x14ac:dyDescent="0.3">
      <c r="A23" s="68" t="s">
        <v>82</v>
      </c>
      <c r="B23" s="122">
        <f>'Prob 3 - Balance Sheet'!B23/'Prob 3 - Balance Sheet'!B$12</f>
        <v>1</v>
      </c>
      <c r="C23" s="122">
        <f>'Prob 3 - Balance Sheet'!C23/'Prob 3 - Balance Sheet'!C$12</f>
        <v>1</v>
      </c>
      <c r="D23"/>
      <c r="E23" s="65"/>
      <c r="F23" s="61"/>
    </row>
    <row r="24" spans="1:8" ht="15.75" thickTop="1" x14ac:dyDescent="0.25">
      <c r="A24" s="61"/>
      <c r="B24" s="117"/>
      <c r="C24" s="117"/>
      <c r="D24"/>
      <c r="E24" s="61"/>
      <c r="F24" s="61"/>
    </row>
    <row r="25" spans="1:8" s="46" customFormat="1" ht="15.75" x14ac:dyDescent="0.25">
      <c r="A25" s="52" t="s">
        <v>12</v>
      </c>
      <c r="B25" s="118"/>
      <c r="C25" s="118"/>
      <c r="D25"/>
      <c r="E25" s="45"/>
      <c r="F25" s="45"/>
    </row>
    <row r="26" spans="1:8" s="46" customFormat="1" ht="15.75" x14ac:dyDescent="0.25">
      <c r="A26" s="56" t="s">
        <v>65</v>
      </c>
      <c r="B26" s="71">
        <f>C26</f>
        <v>7500</v>
      </c>
      <c r="C26" s="71">
        <v>7500</v>
      </c>
      <c r="D26"/>
      <c r="E26" s="45"/>
      <c r="F26" s="45"/>
    </row>
    <row r="27" spans="1:8" ht="14.25" x14ac:dyDescent="0.2">
      <c r="A27" s="61"/>
      <c r="B27" s="61"/>
      <c r="C27" s="61"/>
      <c r="D27" s="61"/>
      <c r="E27" s="61"/>
      <c r="F27" s="61"/>
    </row>
    <row r="28" spans="1:8" ht="14.25" x14ac:dyDescent="0.2">
      <c r="A28" s="61"/>
      <c r="B28" s="61"/>
      <c r="C28" s="61"/>
      <c r="D28" s="61"/>
      <c r="E28" s="61"/>
      <c r="F28" s="61"/>
    </row>
    <row r="29" spans="1:8" ht="14.25" x14ac:dyDescent="0.2">
      <c r="A29" s="61"/>
      <c r="B29" s="61"/>
      <c r="C29" s="61"/>
      <c r="D29" s="61"/>
      <c r="E29" s="61"/>
      <c r="F29" s="61"/>
    </row>
    <row r="30" spans="1:8" ht="14.25" x14ac:dyDescent="0.2">
      <c r="A30" s="61"/>
      <c r="B30" s="61"/>
      <c r="C30" s="61"/>
      <c r="D30" s="61"/>
      <c r="E30" s="61"/>
      <c r="F30" s="61"/>
    </row>
    <row r="31" spans="1:8" ht="14.25" x14ac:dyDescent="0.2">
      <c r="A31" s="61"/>
      <c r="B31" s="61"/>
      <c r="C31" s="61"/>
      <c r="D31" s="61"/>
      <c r="E31" s="61"/>
      <c r="F31" s="61"/>
    </row>
    <row r="32" spans="1:8" ht="14.25" x14ac:dyDescent="0.2">
      <c r="A32" s="61"/>
      <c r="B32" s="61"/>
      <c r="C32" s="61"/>
      <c r="D32" s="61"/>
      <c r="E32" s="61"/>
      <c r="F32" s="61"/>
    </row>
    <row r="33" spans="1:6" ht="14.25" x14ac:dyDescent="0.2">
      <c r="A33" s="61"/>
      <c r="B33" s="61"/>
      <c r="C33" s="61"/>
      <c r="D33" s="61"/>
      <c r="E33" s="61"/>
      <c r="F33" s="61"/>
    </row>
    <row r="34" spans="1:6" ht="14.25" x14ac:dyDescent="0.2">
      <c r="A34" s="61"/>
      <c r="B34" s="61"/>
      <c r="C34" s="61"/>
      <c r="D34" s="61"/>
      <c r="E34" s="61"/>
      <c r="F34" s="61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F28"/>
  <sheetViews>
    <sheetView zoomScaleNormal="100" workbookViewId="0">
      <selection activeCell="B26" sqref="B26"/>
    </sheetView>
  </sheetViews>
  <sheetFormatPr defaultRowHeight="15" x14ac:dyDescent="0.25"/>
  <cols>
    <col min="1" max="1" width="31.42578125" customWidth="1"/>
    <col min="2" max="3" width="12.7109375" customWidth="1"/>
    <col min="5" max="6" width="9.85546875" bestFit="1" customWidth="1"/>
  </cols>
  <sheetData>
    <row r="1" spans="1:5" ht="15.75" x14ac:dyDescent="0.25">
      <c r="A1" s="1" t="str">
        <f>'Income Statement'!A1</f>
        <v>Big Rock Candy Mountain</v>
      </c>
      <c r="B1" s="1"/>
      <c r="C1" s="2"/>
    </row>
    <row r="2" spans="1:5" ht="15.75" x14ac:dyDescent="0.25">
      <c r="A2" s="1" t="s">
        <v>16</v>
      </c>
      <c r="B2" s="1"/>
      <c r="C2" s="2"/>
    </row>
    <row r="3" spans="1:5" ht="16.5" thickBot="1" x14ac:dyDescent="0.3">
      <c r="A3" s="1" t="str">
        <f>"For the Year Ended December 31, "&amp;TEXT(B4,"####")</f>
        <v>For the Year Ended December 31, 2016</v>
      </c>
      <c r="B3" s="1"/>
      <c r="C3" s="2"/>
    </row>
    <row r="4" spans="1:5" ht="15.75" thickBot="1" x14ac:dyDescent="0.3">
      <c r="A4" s="3"/>
      <c r="B4" s="4">
        <f>'Income Statement'!B4</f>
        <v>2016</v>
      </c>
      <c r="C4" s="4">
        <f>'Income Statement'!C4</f>
        <v>2015</v>
      </c>
    </row>
    <row r="5" spans="1:5" x14ac:dyDescent="0.25">
      <c r="A5" s="17" t="s">
        <v>17</v>
      </c>
    </row>
    <row r="6" spans="1:5" x14ac:dyDescent="0.25">
      <c r="A6" t="s">
        <v>18</v>
      </c>
      <c r="B6" s="88">
        <v>14714</v>
      </c>
      <c r="C6" s="88">
        <v>10300</v>
      </c>
    </row>
    <row r="7" spans="1:5" x14ac:dyDescent="0.25">
      <c r="A7" t="s">
        <v>19</v>
      </c>
      <c r="B7" s="10">
        <v>1841</v>
      </c>
      <c r="C7" s="10">
        <v>550</v>
      </c>
    </row>
    <row r="8" spans="1:5" x14ac:dyDescent="0.25">
      <c r="A8" t="s">
        <v>20</v>
      </c>
      <c r="B8" s="10">
        <v>41090</v>
      </c>
      <c r="C8" s="10">
        <v>42100</v>
      </c>
    </row>
    <row r="9" spans="1:5" x14ac:dyDescent="0.25">
      <c r="A9" t="s">
        <v>21</v>
      </c>
      <c r="B9" s="6">
        <v>46910</v>
      </c>
      <c r="C9" s="6">
        <v>48490</v>
      </c>
    </row>
    <row r="10" spans="1:5" x14ac:dyDescent="0.25">
      <c r="A10" s="18" t="s">
        <v>22</v>
      </c>
      <c r="B10" s="10">
        <f>SUM(B5:B9)</f>
        <v>104555</v>
      </c>
      <c r="C10" s="10">
        <f>SUM(C5:C9)</f>
        <v>101440</v>
      </c>
    </row>
    <row r="11" spans="1:5" x14ac:dyDescent="0.25">
      <c r="A11" s="19" t="s">
        <v>23</v>
      </c>
      <c r="B11" s="10">
        <v>388000</v>
      </c>
      <c r="C11" s="10">
        <v>352600</v>
      </c>
    </row>
    <row r="12" spans="1:5" x14ac:dyDescent="0.25">
      <c r="A12" s="19" t="s">
        <v>24</v>
      </c>
      <c r="B12" s="6">
        <v>78020</v>
      </c>
      <c r="C12" s="6">
        <v>51200</v>
      </c>
      <c r="D12" s="10"/>
      <c r="E12" s="10"/>
    </row>
    <row r="13" spans="1:5" x14ac:dyDescent="0.25">
      <c r="A13" s="20" t="s">
        <v>25</v>
      </c>
      <c r="B13" s="6">
        <f>B11-B12</f>
        <v>309980</v>
      </c>
      <c r="C13" s="6">
        <f>C11-C12</f>
        <v>301400</v>
      </c>
    </row>
    <row r="14" spans="1:5" ht="15.75" thickBot="1" x14ac:dyDescent="0.3">
      <c r="A14" s="21" t="s">
        <v>26</v>
      </c>
      <c r="B14" s="22">
        <f>B10+B13</f>
        <v>414535</v>
      </c>
      <c r="C14" s="22">
        <f>C10+C13</f>
        <v>402840</v>
      </c>
    </row>
    <row r="15" spans="1:5" ht="15.75" thickTop="1" x14ac:dyDescent="0.25">
      <c r="B15" s="10"/>
      <c r="C15" s="10"/>
    </row>
    <row r="16" spans="1:5" x14ac:dyDescent="0.25">
      <c r="A16" s="23" t="s">
        <v>27</v>
      </c>
      <c r="B16" s="10"/>
      <c r="C16" s="10"/>
    </row>
    <row r="17" spans="1:6" x14ac:dyDescent="0.25">
      <c r="A17" t="s">
        <v>28</v>
      </c>
      <c r="B17" s="10">
        <v>35200</v>
      </c>
      <c r="C17" s="10">
        <v>32700</v>
      </c>
    </row>
    <row r="18" spans="1:6" x14ac:dyDescent="0.25">
      <c r="A18" t="s">
        <v>29</v>
      </c>
      <c r="B18" s="6">
        <v>2850</v>
      </c>
      <c r="C18" s="6">
        <v>2740</v>
      </c>
    </row>
    <row r="19" spans="1:6" x14ac:dyDescent="0.25">
      <c r="A19" s="18" t="s">
        <v>30</v>
      </c>
      <c r="B19" s="24">
        <f>SUM(B17:B18)</f>
        <v>38050</v>
      </c>
      <c r="C19" s="24">
        <f>SUM(C17:C18)</f>
        <v>35440</v>
      </c>
    </row>
    <row r="20" spans="1:6" x14ac:dyDescent="0.25">
      <c r="A20" t="s">
        <v>31</v>
      </c>
      <c r="B20" s="6">
        <v>152700</v>
      </c>
      <c r="C20" s="6">
        <v>158600</v>
      </c>
      <c r="E20" s="5"/>
      <c r="F20" s="5"/>
    </row>
    <row r="21" spans="1:6" x14ac:dyDescent="0.25">
      <c r="A21" s="18" t="s">
        <v>32</v>
      </c>
      <c r="B21" s="10">
        <f>B19+B20</f>
        <v>190750</v>
      </c>
      <c r="C21" s="10">
        <f>C19+C20</f>
        <v>194040</v>
      </c>
    </row>
    <row r="22" spans="1:6" x14ac:dyDescent="0.25">
      <c r="A22" s="89" t="s">
        <v>94</v>
      </c>
      <c r="B22" s="10">
        <f>'Income Statement'!B19</f>
        <v>52100</v>
      </c>
      <c r="C22" s="10">
        <f>'Income Statement'!C19</f>
        <v>52100</v>
      </c>
    </row>
    <row r="23" spans="1:6" x14ac:dyDescent="0.25">
      <c r="A23" t="s">
        <v>34</v>
      </c>
      <c r="B23" s="10">
        <v>121500</v>
      </c>
      <c r="C23" s="10">
        <v>121500</v>
      </c>
      <c r="E23" s="5"/>
      <c r="F23" s="5"/>
    </row>
    <row r="24" spans="1:6" x14ac:dyDescent="0.25">
      <c r="A24" t="s">
        <v>35</v>
      </c>
      <c r="B24" s="6">
        <f>C24+'Income Statement'!B15</f>
        <v>50185</v>
      </c>
      <c r="C24" s="6">
        <v>35200</v>
      </c>
    </row>
    <row r="25" spans="1:6" x14ac:dyDescent="0.25">
      <c r="A25" s="18" t="s">
        <v>36</v>
      </c>
      <c r="B25" s="6">
        <f>SUM(B22:B24)</f>
        <v>223785</v>
      </c>
      <c r="C25" s="6">
        <f>SUM(C22:C24)</f>
        <v>208800</v>
      </c>
    </row>
    <row r="26" spans="1:6" ht="15.75" thickBot="1" x14ac:dyDescent="0.3">
      <c r="A26" s="21" t="s">
        <v>37</v>
      </c>
      <c r="B26" s="22">
        <f>B19+B20+B25</f>
        <v>414535</v>
      </c>
      <c r="C26" s="22">
        <f>C19+C20+C25</f>
        <v>402840</v>
      </c>
    </row>
    <row r="27" spans="1:6" ht="15.75" thickTop="1" x14ac:dyDescent="0.25"/>
    <row r="28" spans="1:6" x14ac:dyDescent="0.25">
      <c r="B28" s="10"/>
      <c r="C28" s="10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zoomScaleNormal="100" workbookViewId="0"/>
  </sheetViews>
  <sheetFormatPr defaultRowHeight="15" x14ac:dyDescent="0.25"/>
  <cols>
    <col min="1" max="1" width="23.5703125" bestFit="1" customWidth="1"/>
    <col min="2" max="3" width="12.7109375" customWidth="1"/>
  </cols>
  <sheetData>
    <row r="1" spans="1:3" ht="15.75" x14ac:dyDescent="0.25">
      <c r="A1" s="1" t="str">
        <f>'Income Statement'!A1</f>
        <v>Big Rock Candy Mountain</v>
      </c>
      <c r="B1" s="2"/>
      <c r="C1" s="2"/>
    </row>
    <row r="2" spans="1:3" ht="15.75" x14ac:dyDescent="0.25">
      <c r="A2" s="1" t="s">
        <v>38</v>
      </c>
      <c r="B2" s="2"/>
      <c r="C2" s="2"/>
    </row>
    <row r="3" spans="1:3" ht="16.5" thickBot="1" x14ac:dyDescent="0.3">
      <c r="A3" s="1" t="str">
        <f>'Income Statement'!A3</f>
        <v>For the Years 2015 and 2016</v>
      </c>
      <c r="B3" s="2"/>
      <c r="C3" s="2"/>
    </row>
    <row r="4" spans="1:3" ht="15.75" thickBot="1" x14ac:dyDescent="0.3">
      <c r="A4" s="3"/>
      <c r="B4" s="4">
        <f>'Income Statement'!B4</f>
        <v>2016</v>
      </c>
      <c r="C4" s="4">
        <f>'Income Statement'!C4</f>
        <v>2015</v>
      </c>
    </row>
    <row r="5" spans="1:3" x14ac:dyDescent="0.25">
      <c r="A5" t="s">
        <v>1</v>
      </c>
      <c r="B5" s="14">
        <f>'Income Statement'!B5/'Income Statement'!B$5</f>
        <v>1</v>
      </c>
      <c r="C5" s="14">
        <f>'Income Statement'!C5/'Income Statement'!C$5</f>
        <v>1</v>
      </c>
    </row>
    <row r="6" spans="1:3" x14ac:dyDescent="0.25">
      <c r="A6" t="s">
        <v>2</v>
      </c>
      <c r="B6" s="25">
        <f>'Income Statement'!B6/'Income Statement'!B$5</f>
        <v>0.77281343081505549</v>
      </c>
      <c r="C6" s="25">
        <f>'Income Statement'!C6/'Income Statement'!C$5</f>
        <v>0.79604519774011295</v>
      </c>
    </row>
    <row r="7" spans="1:3" x14ac:dyDescent="0.25">
      <c r="A7" s="8" t="s">
        <v>3</v>
      </c>
      <c r="B7" s="26">
        <f>'Income Statement'!B7/'Income Statement'!B$5</f>
        <v>0.22718656918494448</v>
      </c>
      <c r="C7" s="26">
        <f>'Income Statement'!C7/'Income Statement'!C$5</f>
        <v>0.20395480225988702</v>
      </c>
    </row>
    <row r="8" spans="1:3" x14ac:dyDescent="0.25">
      <c r="A8" t="s">
        <v>4</v>
      </c>
      <c r="B8" s="27">
        <f>'Income Statement'!B8/'Income Statement'!B$5</f>
        <v>7.2623883021933386E-2</v>
      </c>
      <c r="C8" s="27">
        <f>'Income Statement'!C8/'Income Statement'!C$5</f>
        <v>7.4463276836158193E-2</v>
      </c>
    </row>
    <row r="9" spans="1:3" x14ac:dyDescent="0.25">
      <c r="A9" t="s">
        <v>5</v>
      </c>
      <c r="B9" s="27">
        <f>'Income Statement'!B9/'Income Statement'!B$5</f>
        <v>6.3200649878147844E-2</v>
      </c>
      <c r="C9" s="27">
        <f>'Income Statement'!C9/'Income Statement'!C$5</f>
        <v>6.1638418079096043E-2</v>
      </c>
    </row>
    <row r="10" spans="1:3" x14ac:dyDescent="0.25">
      <c r="A10" t="s">
        <v>6</v>
      </c>
      <c r="B10" s="25">
        <f>'Income Statement'!B10/'Income Statement'!B$5</f>
        <v>2.9244516653127539E-3</v>
      </c>
      <c r="C10" s="25">
        <f>'Income Statement'!C10/'Income Statement'!C$5</f>
        <v>3.0508474576271187E-3</v>
      </c>
    </row>
    <row r="11" spans="1:3" x14ac:dyDescent="0.25">
      <c r="A11" s="8" t="s">
        <v>7</v>
      </c>
      <c r="B11" s="26">
        <f>'Income Statement'!B11/'Income Statement'!B$5</f>
        <v>8.8437584619550508E-2</v>
      </c>
      <c r="C11" s="26">
        <f>'Income Statement'!C11/'Income Statement'!C$5</f>
        <v>6.480225988700565E-2</v>
      </c>
    </row>
    <row r="12" spans="1:3" x14ac:dyDescent="0.25">
      <c r="A12" t="s">
        <v>8</v>
      </c>
      <c r="B12" s="25">
        <f>'Income Statement'!B12/'Income Statement'!B$5</f>
        <v>2.0809639859193069E-2</v>
      </c>
      <c r="C12" s="25">
        <f>'Income Statement'!C12/'Income Statement'!C$5</f>
        <v>2.1200564971751414E-2</v>
      </c>
    </row>
    <row r="13" spans="1:3" x14ac:dyDescent="0.25">
      <c r="A13" s="8" t="s">
        <v>9</v>
      </c>
      <c r="B13" s="26">
        <f>'Income Statement'!B13/'Income Statement'!B$5</f>
        <v>6.7627944760357439E-2</v>
      </c>
      <c r="C13" s="26">
        <f>'Income Statement'!C13/'Income Statement'!C$5</f>
        <v>4.3601694915254237E-2</v>
      </c>
    </row>
    <row r="14" spans="1:3" x14ac:dyDescent="0.25">
      <c r="A14" t="s">
        <v>10</v>
      </c>
      <c r="B14" s="25">
        <f>'Income Statement'!B14/'Income Statement'!B$5</f>
        <v>2.7051177904142971E-2</v>
      </c>
      <c r="C14" s="25">
        <f>'Income Statement'!C14/'Income Statement'!C$5</f>
        <v>1.7440677966101693E-2</v>
      </c>
    </row>
    <row r="15" spans="1:3" ht="15.75" thickBot="1" x14ac:dyDescent="0.3">
      <c r="A15" s="8" t="s">
        <v>11</v>
      </c>
      <c r="B15" s="28">
        <f>'Income Statement'!B15/'Income Statement'!B$5</f>
        <v>4.0576766856214461E-2</v>
      </c>
      <c r="C15" s="28">
        <f>'Income Statement'!C15/'Income Statement'!C$5</f>
        <v>2.6161016949152543E-2</v>
      </c>
    </row>
    <row r="16" spans="1:3" ht="15.75" thickTop="1" x14ac:dyDescent="0.25"/>
    <row r="17" spans="1:3" x14ac:dyDescent="0.25">
      <c r="A17" s="12" t="s">
        <v>12</v>
      </c>
    </row>
    <row r="18" spans="1:3" x14ac:dyDescent="0.25">
      <c r="A18" s="13" t="s">
        <v>13</v>
      </c>
      <c r="B18" s="14">
        <f>'Income Statement'!B18</f>
        <v>0.4</v>
      </c>
      <c r="C18" s="14">
        <f>'Income Statement'!C18</f>
        <v>0.4</v>
      </c>
    </row>
    <row r="19" spans="1:3" x14ac:dyDescent="0.25">
      <c r="A19" s="13" t="s">
        <v>14</v>
      </c>
      <c r="B19" s="10">
        <f>'Income Statement'!B19</f>
        <v>52100</v>
      </c>
      <c r="C19" s="10">
        <f>'Income Statement'!C19</f>
        <v>52100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Normal="100" workbookViewId="0"/>
  </sheetViews>
  <sheetFormatPr defaultRowHeight="15" x14ac:dyDescent="0.25"/>
  <cols>
    <col min="1" max="1" width="31.28515625" customWidth="1"/>
    <col min="2" max="3" width="12.7109375" customWidth="1"/>
  </cols>
  <sheetData>
    <row r="1" spans="1:3" ht="15.75" x14ac:dyDescent="0.25">
      <c r="A1" s="1" t="str">
        <f>'Income Statement'!A1</f>
        <v>Big Rock Candy Mountain</v>
      </c>
      <c r="B1" s="1"/>
      <c r="C1" s="2"/>
    </row>
    <row r="2" spans="1:3" ht="15.75" x14ac:dyDescent="0.25">
      <c r="A2" s="1" t="s">
        <v>39</v>
      </c>
      <c r="B2" s="1"/>
      <c r="C2" s="2"/>
    </row>
    <row r="3" spans="1:3" ht="16.5" thickBot="1" x14ac:dyDescent="0.3">
      <c r="A3" s="1" t="str">
        <f>'Balance Sheet'!A3</f>
        <v>For the Year Ended December 31, 2016</v>
      </c>
      <c r="B3" s="1"/>
      <c r="C3" s="2"/>
    </row>
    <row r="4" spans="1:3" ht="15.75" thickBot="1" x14ac:dyDescent="0.3">
      <c r="A4" s="3"/>
      <c r="B4" s="4">
        <f>'Income Statement'!B4</f>
        <v>2016</v>
      </c>
      <c r="C4" s="4">
        <f>'Income Statement'!C4</f>
        <v>2015</v>
      </c>
    </row>
    <row r="5" spans="1:3" x14ac:dyDescent="0.25">
      <c r="A5" s="17" t="s">
        <v>17</v>
      </c>
    </row>
    <row r="6" spans="1:3" x14ac:dyDescent="0.25">
      <c r="A6" t="s">
        <v>18</v>
      </c>
      <c r="B6" s="14">
        <f>'Balance Sheet'!B6/'Balance Sheet'!B$14</f>
        <v>3.5495193409482914E-2</v>
      </c>
      <c r="C6" s="14">
        <f>'Balance Sheet'!C6/'Balance Sheet'!C$14</f>
        <v>2.5568463906265514E-2</v>
      </c>
    </row>
    <row r="7" spans="1:3" x14ac:dyDescent="0.25">
      <c r="A7" t="s">
        <v>19</v>
      </c>
      <c r="B7" s="14">
        <f>'Balance Sheet'!B7/'Balance Sheet'!B$14</f>
        <v>4.4411207738791654E-3</v>
      </c>
      <c r="C7" s="14">
        <f>'Balance Sheet'!C7/'Balance Sheet'!C$14</f>
        <v>1.3653063250918479E-3</v>
      </c>
    </row>
    <row r="8" spans="1:3" x14ac:dyDescent="0.25">
      <c r="A8" t="s">
        <v>20</v>
      </c>
      <c r="B8" s="14">
        <f>'Balance Sheet'!B8/'Balance Sheet'!B$14</f>
        <v>9.9123113850458952E-2</v>
      </c>
      <c r="C8" s="14">
        <f>'Balance Sheet'!C8/'Balance Sheet'!C$14</f>
        <v>0.10450799324793963</v>
      </c>
    </row>
    <row r="9" spans="1:3" x14ac:dyDescent="0.25">
      <c r="A9" t="s">
        <v>21</v>
      </c>
      <c r="B9" s="25">
        <f>'Balance Sheet'!B9/'Balance Sheet'!B$14</f>
        <v>0.11316294160927304</v>
      </c>
      <c r="C9" s="25">
        <f>'Balance Sheet'!C9/'Balance Sheet'!C$14</f>
        <v>0.12037037037037036</v>
      </c>
    </row>
    <row r="10" spans="1:3" x14ac:dyDescent="0.25">
      <c r="A10" s="18" t="s">
        <v>22</v>
      </c>
      <c r="B10" s="14">
        <f>'Balance Sheet'!B10/'Balance Sheet'!B$14</f>
        <v>0.25222236964309408</v>
      </c>
      <c r="C10" s="14">
        <f>'Balance Sheet'!C10/'Balance Sheet'!C$14</f>
        <v>0.25181213384966739</v>
      </c>
    </row>
    <row r="11" spans="1:3" x14ac:dyDescent="0.25">
      <c r="A11" s="19" t="s">
        <v>23</v>
      </c>
      <c r="B11" s="14">
        <f>'Balance Sheet'!B11/'Balance Sheet'!B$14</f>
        <v>0.9359885172542729</v>
      </c>
      <c r="C11" s="14">
        <f>'Balance Sheet'!C11/'Balance Sheet'!C$14</f>
        <v>0.87528547314070104</v>
      </c>
    </row>
    <row r="12" spans="1:3" x14ac:dyDescent="0.25">
      <c r="A12" s="19" t="s">
        <v>24</v>
      </c>
      <c r="B12" s="14">
        <f>'Balance Sheet'!B12/'Balance Sheet'!B$14</f>
        <v>0.18821088689736692</v>
      </c>
      <c r="C12" s="14">
        <f>'Balance Sheet'!C12/'Balance Sheet'!C$14</f>
        <v>0.12709760699036837</v>
      </c>
    </row>
    <row r="13" spans="1:3" x14ac:dyDescent="0.25">
      <c r="A13" t="s">
        <v>25</v>
      </c>
      <c r="B13" s="25">
        <f>'Balance Sheet'!B13/'Balance Sheet'!B$14</f>
        <v>0.74777763035690592</v>
      </c>
      <c r="C13" s="25">
        <f>'Balance Sheet'!C13/'Balance Sheet'!C$14</f>
        <v>0.74818786615033261</v>
      </c>
    </row>
    <row r="14" spans="1:3" ht="15.75" thickBot="1" x14ac:dyDescent="0.3">
      <c r="A14" s="21" t="s">
        <v>26</v>
      </c>
      <c r="B14" s="29">
        <f>'Balance Sheet'!B14/'Balance Sheet'!B$14</f>
        <v>1</v>
      </c>
      <c r="C14" s="29">
        <f>'Balance Sheet'!C14/'Balance Sheet'!C$14</f>
        <v>1</v>
      </c>
    </row>
    <row r="15" spans="1:3" ht="15.75" thickTop="1" x14ac:dyDescent="0.25">
      <c r="B15" s="10"/>
      <c r="C15" s="10"/>
    </row>
    <row r="16" spans="1:3" x14ac:dyDescent="0.25">
      <c r="A16" s="23" t="s">
        <v>27</v>
      </c>
      <c r="B16" s="10"/>
      <c r="C16" s="10"/>
    </row>
    <row r="17" spans="1:3" x14ac:dyDescent="0.25">
      <c r="A17" t="s">
        <v>28</v>
      </c>
      <c r="B17" s="14">
        <f>'Balance Sheet'!B17/'Balance Sheet'!B$14</f>
        <v>8.4914422183892793E-2</v>
      </c>
      <c r="C17" s="14">
        <f>'Balance Sheet'!C17/'Balance Sheet'!C$14</f>
        <v>8.117366696455168E-2</v>
      </c>
    </row>
    <row r="18" spans="1:3" x14ac:dyDescent="0.25">
      <c r="A18" t="s">
        <v>29</v>
      </c>
      <c r="B18" s="25">
        <f>'Balance Sheet'!B18/'Balance Sheet'!B$14</f>
        <v>6.8751733870481384E-3</v>
      </c>
      <c r="C18" s="25">
        <f>'Balance Sheet'!C18/'Balance Sheet'!C$14</f>
        <v>6.8017078740939332E-3</v>
      </c>
    </row>
    <row r="19" spans="1:3" x14ac:dyDescent="0.25">
      <c r="A19" s="18" t="s">
        <v>30</v>
      </c>
      <c r="B19" s="30">
        <f>'Balance Sheet'!B19/'Balance Sheet'!B$14</f>
        <v>9.1789595570940935E-2</v>
      </c>
      <c r="C19" s="30">
        <f>'Balance Sheet'!C19/'Balance Sheet'!C$14</f>
        <v>8.797537483864562E-2</v>
      </c>
    </row>
    <row r="20" spans="1:3" x14ac:dyDescent="0.25">
      <c r="A20" t="s">
        <v>31</v>
      </c>
      <c r="B20" s="25">
        <f>'Balance Sheet'!B20/'Balance Sheet'!B$14</f>
        <v>0.36836455305342131</v>
      </c>
      <c r="C20" s="25">
        <f>'Balance Sheet'!C20/'Balance Sheet'!C$14</f>
        <v>0.39370469665375829</v>
      </c>
    </row>
    <row r="21" spans="1:3" x14ac:dyDescent="0.25">
      <c r="A21" s="18" t="s">
        <v>32</v>
      </c>
      <c r="B21" s="14">
        <f>'Balance Sheet'!B21/'Balance Sheet'!B$14</f>
        <v>0.46015414862436221</v>
      </c>
      <c r="C21" s="14">
        <f>'Balance Sheet'!C21/'Balance Sheet'!C$14</f>
        <v>0.48168007149240394</v>
      </c>
    </row>
    <row r="22" spans="1:3" x14ac:dyDescent="0.25">
      <c r="A22" t="s">
        <v>33</v>
      </c>
      <c r="B22" s="14">
        <f>'Balance Sheet'!B22/'Balance Sheet'!B$14</f>
        <v>0.1256829941983186</v>
      </c>
      <c r="C22" s="14">
        <f>'Balance Sheet'!C22/'Balance Sheet'!C$14</f>
        <v>0.12933174461324595</v>
      </c>
    </row>
    <row r="23" spans="1:3" x14ac:dyDescent="0.25">
      <c r="A23" t="s">
        <v>34</v>
      </c>
      <c r="B23" s="14">
        <f>'Balance Sheet'!B23/'Balance Sheet'!B$14</f>
        <v>0.29309949702678906</v>
      </c>
      <c r="C23" s="14">
        <f>'Balance Sheet'!C23/'Balance Sheet'!C$14</f>
        <v>0.30160857908847183</v>
      </c>
    </row>
    <row r="24" spans="1:3" x14ac:dyDescent="0.25">
      <c r="A24" t="s">
        <v>35</v>
      </c>
      <c r="B24" s="25">
        <f>'Balance Sheet'!B24/'Balance Sheet'!B$14</f>
        <v>0.12106336015053011</v>
      </c>
      <c r="C24" s="25">
        <f>'Balance Sheet'!C24/'Balance Sheet'!C$14</f>
        <v>8.7379604805878267E-2</v>
      </c>
    </row>
    <row r="25" spans="1:3" x14ac:dyDescent="0.25">
      <c r="A25" s="18" t="s">
        <v>36</v>
      </c>
      <c r="B25" s="25">
        <f>'Balance Sheet'!B25/'Balance Sheet'!B$14</f>
        <v>0.53984585137563779</v>
      </c>
      <c r="C25" s="25">
        <f>'Balance Sheet'!C25/'Balance Sheet'!C$14</f>
        <v>0.51831992850759612</v>
      </c>
    </row>
    <row r="26" spans="1:3" ht="15.75" thickBot="1" x14ac:dyDescent="0.3">
      <c r="A26" s="21" t="s">
        <v>37</v>
      </c>
      <c r="B26" s="29">
        <f>'Balance Sheet'!B26/'Balance Sheet'!B$14</f>
        <v>1</v>
      </c>
      <c r="C26" s="29">
        <f>'Balance Sheet'!C26/'Balance Sheet'!C$14</f>
        <v>1</v>
      </c>
    </row>
    <row r="27" spans="1:3" ht="15.75" thickTop="1" x14ac:dyDescent="0.25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zoomScaleNormal="100" workbookViewId="0">
      <selection sqref="A1:C21"/>
    </sheetView>
  </sheetViews>
  <sheetFormatPr defaultRowHeight="15" outlineLevelRow="1" x14ac:dyDescent="0.25"/>
  <cols>
    <col min="1" max="1" width="36.5703125" customWidth="1"/>
    <col min="2" max="2" width="12.140625" bestFit="1" customWidth="1"/>
    <col min="3" max="3" width="11.140625" customWidth="1"/>
  </cols>
  <sheetData>
    <row r="1" spans="1:3" x14ac:dyDescent="0.25">
      <c r="A1" s="31" t="str">
        <f>'Income Statement'!A1</f>
        <v>Big Rock Candy Mountain</v>
      </c>
      <c r="B1" s="31"/>
      <c r="C1" s="31"/>
    </row>
    <row r="2" spans="1:3" x14ac:dyDescent="0.25">
      <c r="A2" s="31" t="s">
        <v>40</v>
      </c>
      <c r="B2" s="31"/>
      <c r="C2" s="31"/>
    </row>
    <row r="3" spans="1:3" ht="15.75" thickBot="1" x14ac:dyDescent="0.3">
      <c r="A3" s="32" t="str">
        <f>"For the Year Ended December 31, "&amp;TEXT('Income Statement'!B4,"####")</f>
        <v>For the Year Ended December 31, 2016</v>
      </c>
      <c r="B3" s="32"/>
      <c r="C3" s="32"/>
    </row>
    <row r="4" spans="1:3" x14ac:dyDescent="0.25">
      <c r="A4" s="12" t="s">
        <v>41</v>
      </c>
    </row>
    <row r="5" spans="1:3" outlineLevel="1" x14ac:dyDescent="0.25">
      <c r="A5" s="13" t="s">
        <v>11</v>
      </c>
      <c r="B5" s="33">
        <f>'Income Statement'!B15</f>
        <v>14985</v>
      </c>
    </row>
    <row r="6" spans="1:3" outlineLevel="1" x14ac:dyDescent="0.25">
      <c r="A6" s="13" t="s">
        <v>42</v>
      </c>
      <c r="B6" s="34">
        <f>'Income Statement'!B8</f>
        <v>26820</v>
      </c>
    </row>
    <row r="7" spans="1:3" outlineLevel="1" x14ac:dyDescent="0.25">
      <c r="A7" s="13" t="s">
        <v>43</v>
      </c>
      <c r="B7" s="35">
        <f>'Balance Sheet'!C7-'Balance Sheet'!B7</f>
        <v>-1291</v>
      </c>
    </row>
    <row r="8" spans="1:3" outlineLevel="1" x14ac:dyDescent="0.25">
      <c r="A8" s="13" t="s">
        <v>44</v>
      </c>
      <c r="B8" s="34">
        <f>'Balance Sheet'!C8-'Balance Sheet'!B8</f>
        <v>1010</v>
      </c>
    </row>
    <row r="9" spans="1:3" outlineLevel="1" x14ac:dyDescent="0.25">
      <c r="A9" s="13" t="s">
        <v>45</v>
      </c>
      <c r="B9" s="34">
        <f>'Balance Sheet'!C9-'Balance Sheet'!B9</f>
        <v>1580</v>
      </c>
    </row>
    <row r="10" spans="1:3" outlineLevel="1" x14ac:dyDescent="0.25">
      <c r="A10" s="13" t="s">
        <v>46</v>
      </c>
      <c r="B10" s="34">
        <f>'Balance Sheet'!B17-'Balance Sheet'!C17</f>
        <v>2500</v>
      </c>
    </row>
    <row r="11" spans="1:3" outlineLevel="1" x14ac:dyDescent="0.25">
      <c r="A11" s="13" t="s">
        <v>47</v>
      </c>
      <c r="B11" s="36">
        <f>'Balance Sheet'!B18-'Balance Sheet'!C18</f>
        <v>110</v>
      </c>
    </row>
    <row r="12" spans="1:3" ht="15.75" thickBot="1" x14ac:dyDescent="0.3">
      <c r="A12" s="20" t="s">
        <v>48</v>
      </c>
      <c r="C12" s="37">
        <f>SUM(B5:B11)</f>
        <v>45714</v>
      </c>
    </row>
    <row r="13" spans="1:3" x14ac:dyDescent="0.25">
      <c r="A13" s="12" t="s">
        <v>49</v>
      </c>
    </row>
    <row r="14" spans="1:3" outlineLevel="1" x14ac:dyDescent="0.25">
      <c r="A14" s="13" t="s">
        <v>50</v>
      </c>
      <c r="B14" s="36">
        <f>'Balance Sheet'!C11-'Balance Sheet'!B11</f>
        <v>-35400</v>
      </c>
    </row>
    <row r="15" spans="1:3" ht="15.75" thickBot="1" x14ac:dyDescent="0.3">
      <c r="A15" s="20" t="s">
        <v>51</v>
      </c>
      <c r="C15" s="38">
        <f>SUM(B14:B14)</f>
        <v>-35400</v>
      </c>
    </row>
    <row r="16" spans="1:3" x14ac:dyDescent="0.25">
      <c r="A16" s="12" t="s">
        <v>52</v>
      </c>
    </row>
    <row r="17" spans="1:3" outlineLevel="1" x14ac:dyDescent="0.25">
      <c r="A17" s="13" t="s">
        <v>53</v>
      </c>
      <c r="B17" s="10">
        <f>'Balance Sheet'!B20-'Balance Sheet'!C20</f>
        <v>-5900</v>
      </c>
    </row>
    <row r="18" spans="1:3" outlineLevel="1" x14ac:dyDescent="0.25">
      <c r="A18" s="13" t="s">
        <v>54</v>
      </c>
      <c r="B18" s="10">
        <f>'Balance Sheet'!B22-'Balance Sheet'!C22</f>
        <v>0</v>
      </c>
    </row>
    <row r="19" spans="1:3" outlineLevel="1" x14ac:dyDescent="0.25">
      <c r="A19" s="13" t="s">
        <v>55</v>
      </c>
      <c r="B19" s="6">
        <f>'Balance Sheet'!B23-'Balance Sheet'!C23</f>
        <v>0</v>
      </c>
    </row>
    <row r="20" spans="1:3" ht="15.75" thickBot="1" x14ac:dyDescent="0.3">
      <c r="A20" s="20" t="s">
        <v>56</v>
      </c>
      <c r="C20" s="38">
        <f>SUM(B17:B19)</f>
        <v>-5900</v>
      </c>
    </row>
    <row r="21" spans="1:3" ht="15.75" thickBot="1" x14ac:dyDescent="0.3">
      <c r="A21" s="12" t="s">
        <v>57</v>
      </c>
      <c r="C21" s="39">
        <f>SUM(C12:C20)</f>
        <v>4414</v>
      </c>
    </row>
    <row r="22" spans="1:3" ht="15.75" thickTop="1" x14ac:dyDescent="0.25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"/>
  <sheetViews>
    <sheetView zoomScaleNormal="100" workbookViewId="0">
      <selection activeCell="F23" sqref="F23"/>
    </sheetView>
  </sheetViews>
  <sheetFormatPr defaultRowHeight="15" outlineLevelRow="1" x14ac:dyDescent="0.25"/>
  <cols>
    <col min="1" max="1" width="36.5703125" customWidth="1"/>
    <col min="2" max="3" width="11.28515625" customWidth="1"/>
    <col min="5" max="5" width="11.85546875" bestFit="1" customWidth="1"/>
  </cols>
  <sheetData>
    <row r="1" spans="1:6" x14ac:dyDescent="0.25">
      <c r="A1" s="31" t="str">
        <f>'Income Statement'!A1</f>
        <v>Big Rock Candy Mountain</v>
      </c>
      <c r="B1" s="31"/>
      <c r="C1" s="31"/>
      <c r="E1" s="89" t="s">
        <v>95</v>
      </c>
      <c r="F1">
        <v>1</v>
      </c>
    </row>
    <row r="2" spans="1:6" x14ac:dyDescent="0.25">
      <c r="A2" s="31" t="s">
        <v>40</v>
      </c>
      <c r="B2" s="31"/>
      <c r="C2" s="31"/>
    </row>
    <row r="3" spans="1:6" ht="15.75" thickBot="1" x14ac:dyDescent="0.3">
      <c r="A3" s="32" t="str">
        <f>"For the Year Ended December 31, "&amp;TEXT('Income Statement'!B4,"####")</f>
        <v>For the Year Ended December 31, 2016</v>
      </c>
      <c r="B3" s="32"/>
      <c r="C3" s="32"/>
    </row>
    <row r="4" spans="1:6" x14ac:dyDescent="0.25">
      <c r="A4" s="12" t="s">
        <v>41</v>
      </c>
      <c r="B4" s="93" t="str">
        <f>"% of "&amp;CHOOSE(F1,"Sales","Beginning Cash")</f>
        <v>% of Sales</v>
      </c>
    </row>
    <row r="5" spans="1:6" outlineLevel="1" x14ac:dyDescent="0.25">
      <c r="A5" s="13" t="s">
        <v>11</v>
      </c>
      <c r="B5" s="14">
        <f>'Income Statement'!B15/CHOOSE($F$1,'Income Statement'!$B$5,'Balance Sheet'!$C$6)</f>
        <v>4.0576766856214461E-2</v>
      </c>
    </row>
    <row r="6" spans="1:6" outlineLevel="1" x14ac:dyDescent="0.25">
      <c r="A6" s="13" t="s">
        <v>42</v>
      </c>
      <c r="B6" s="14">
        <f>'Income Statement'!B8/CHOOSE($F$1,'Income Statement'!$B$5,'Balance Sheet'!$C$6)</f>
        <v>7.2623883021933386E-2</v>
      </c>
    </row>
    <row r="7" spans="1:6" outlineLevel="1" x14ac:dyDescent="0.25">
      <c r="A7" s="13" t="s">
        <v>43</v>
      </c>
      <c r="B7" s="27">
        <f>('Balance Sheet'!C7-'Balance Sheet'!B7)/CHOOSE($F$1,'Income Statement'!$B$5,'Balance Sheet'!$C$6)</f>
        <v>-3.4958028702951529E-3</v>
      </c>
    </row>
    <row r="8" spans="1:6" outlineLevel="1" x14ac:dyDescent="0.25">
      <c r="A8" s="13" t="s">
        <v>44</v>
      </c>
      <c r="B8" s="14">
        <f>('Balance Sheet'!C8-'Balance Sheet'!B8)/CHOOSE($F$1,'Income Statement'!$B$5,'Balance Sheet'!$C$6)</f>
        <v>2.7349038721906308E-3</v>
      </c>
    </row>
    <row r="9" spans="1:6" outlineLevel="1" x14ac:dyDescent="0.25">
      <c r="A9" s="13" t="s">
        <v>45</v>
      </c>
      <c r="B9" s="14">
        <f>('Balance Sheet'!C9-'Balance Sheet'!B9)/CHOOSE($F$1,'Income Statement'!$B$5,'Balance Sheet'!$C$6)</f>
        <v>4.2783644733279174E-3</v>
      </c>
    </row>
    <row r="10" spans="1:6" outlineLevel="1" x14ac:dyDescent="0.25">
      <c r="A10" s="13" t="s">
        <v>46</v>
      </c>
      <c r="B10" s="14">
        <f>('Balance Sheet'!B17-'Balance Sheet'!C17)/CHOOSE($F$1,'Income Statement'!$B$5,'Balance Sheet'!$C$6)</f>
        <v>6.769564040075819E-3</v>
      </c>
    </row>
    <row r="11" spans="1:6" outlineLevel="1" x14ac:dyDescent="0.25">
      <c r="A11" s="13" t="s">
        <v>47</v>
      </c>
      <c r="B11" s="25">
        <f>('Balance Sheet'!B18-'Balance Sheet'!C18)/CHOOSE($F$1,'Income Statement'!$B$5,'Balance Sheet'!$C$6)</f>
        <v>2.9786081776333605E-4</v>
      </c>
    </row>
    <row r="12" spans="1:6" ht="15.75" thickBot="1" x14ac:dyDescent="0.3">
      <c r="A12" s="20" t="s">
        <v>48</v>
      </c>
      <c r="C12" s="90">
        <f>SUM(B5:B11)</f>
        <v>0.12378554021121041</v>
      </c>
    </row>
    <row r="13" spans="1:6" x14ac:dyDescent="0.25">
      <c r="A13" s="12" t="s">
        <v>49</v>
      </c>
    </row>
    <row r="14" spans="1:6" outlineLevel="1" x14ac:dyDescent="0.25">
      <c r="A14" s="13" t="s">
        <v>50</v>
      </c>
      <c r="B14" s="25">
        <f>('Balance Sheet'!C11-'Balance Sheet'!B11)/CHOOSE($F$1,'Income Statement'!$B$5,'Balance Sheet'!$C$6)</f>
        <v>-9.58570268074736E-2</v>
      </c>
    </row>
    <row r="15" spans="1:6" ht="15.75" thickBot="1" x14ac:dyDescent="0.3">
      <c r="A15" s="20" t="s">
        <v>51</v>
      </c>
      <c r="C15" s="90">
        <f>SUM(B14:B14)</f>
        <v>-9.58570268074736E-2</v>
      </c>
    </row>
    <row r="16" spans="1:6" x14ac:dyDescent="0.25">
      <c r="A16" s="12" t="s">
        <v>52</v>
      </c>
    </row>
    <row r="17" spans="1:3" outlineLevel="1" x14ac:dyDescent="0.25">
      <c r="A17" s="13" t="s">
        <v>53</v>
      </c>
      <c r="B17" s="40">
        <f>('Balance Sheet'!B20-'Balance Sheet'!C20)/CHOOSE($F$1,'Income Statement'!$B$5,'Balance Sheet'!$C$6)</f>
        <v>-1.5976171134578932E-2</v>
      </c>
    </row>
    <row r="18" spans="1:3" outlineLevel="1" x14ac:dyDescent="0.25">
      <c r="A18" s="13" t="s">
        <v>54</v>
      </c>
      <c r="B18" s="40">
        <f>('Balance Sheet'!B22-'Balance Sheet'!C22)/CHOOSE($F$1,'Income Statement'!$B$5,'Balance Sheet'!$C$6)</f>
        <v>0</v>
      </c>
    </row>
    <row r="19" spans="1:3" outlineLevel="1" x14ac:dyDescent="0.25">
      <c r="A19" s="13" t="s">
        <v>55</v>
      </c>
      <c r="B19" s="91">
        <f>('Balance Sheet'!B23-'Balance Sheet'!C23)/CHOOSE($F$1,'Income Statement'!$B$5,'Balance Sheet'!$C$6)</f>
        <v>0</v>
      </c>
    </row>
    <row r="20" spans="1:3" ht="15.75" thickBot="1" x14ac:dyDescent="0.3">
      <c r="A20" s="20" t="s">
        <v>56</v>
      </c>
      <c r="C20" s="90">
        <f>SUM(B17:B19)</f>
        <v>-1.5976171134578932E-2</v>
      </c>
    </row>
    <row r="21" spans="1:3" ht="15.75" thickBot="1" x14ac:dyDescent="0.3">
      <c r="A21" s="12" t="s">
        <v>57</v>
      </c>
      <c r="C21" s="92">
        <f>SUM(C12:C20)</f>
        <v>1.1952342269157878E-2</v>
      </c>
    </row>
    <row r="22" spans="1:3" ht="15.75" thickTop="1" x14ac:dyDescent="0.25"/>
  </sheetData>
  <dataValidations count="1">
    <dataValidation type="list" allowBlank="1" showInputMessage="1" showErrorMessage="1" error="You may only enter a 1 or a 2" prompt="Enter 1 for a sales-based statement, or 2 for one based on the begining cash balance." sqref="F1" xr:uid="{00000000-0002-0000-0500-000000000000}">
      <formula1>"1,2"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zoomScaleNormal="100" workbookViewId="0">
      <selection activeCell="A29" sqref="A29"/>
    </sheetView>
  </sheetViews>
  <sheetFormatPr defaultColWidth="10.42578125" defaultRowHeight="15.75" x14ac:dyDescent="0.25"/>
  <cols>
    <col min="1" max="1" width="32.140625" style="46" bestFit="1" customWidth="1"/>
    <col min="2" max="2" width="15.28515625" style="46" customWidth="1"/>
    <col min="3" max="3" width="13.85546875" style="46" bestFit="1" customWidth="1"/>
    <col min="4" max="16384" width="10.42578125" style="46"/>
  </cols>
  <sheetData>
    <row r="1" spans="1:6" x14ac:dyDescent="0.25">
      <c r="A1" s="44" t="s">
        <v>93</v>
      </c>
      <c r="B1" s="44"/>
      <c r="C1" s="44"/>
      <c r="D1" s="45"/>
      <c r="E1" s="45"/>
      <c r="F1" s="45"/>
    </row>
    <row r="2" spans="1:6" x14ac:dyDescent="0.25">
      <c r="A2" s="44" t="s">
        <v>0</v>
      </c>
      <c r="B2" s="44"/>
      <c r="C2" s="44"/>
      <c r="D2" s="45"/>
      <c r="E2" s="45"/>
      <c r="F2" s="45"/>
    </row>
    <row r="3" spans="1:6" ht="16.5" thickBot="1" x14ac:dyDescent="0.3">
      <c r="A3" s="44" t="str">
        <f>"For the Years "&amp;TEXT(C4,"####")&amp;" and "&amp;TEXT(B4,"####")</f>
        <v>For the Years 2015 and 2016</v>
      </c>
      <c r="B3" s="44"/>
      <c r="C3" s="44"/>
      <c r="D3" s="45"/>
      <c r="E3" s="45"/>
      <c r="F3" s="45"/>
    </row>
    <row r="4" spans="1:6" ht="16.5" thickBot="1" x14ac:dyDescent="0.3">
      <c r="A4" s="47"/>
      <c r="B4" s="48">
        <v>2016</v>
      </c>
      <c r="C4" s="48">
        <v>2015</v>
      </c>
      <c r="D4" s="45"/>
      <c r="E4" s="45"/>
      <c r="F4" s="45"/>
    </row>
    <row r="5" spans="1:6" x14ac:dyDescent="0.25">
      <c r="A5" s="45" t="s">
        <v>1</v>
      </c>
      <c r="B5" s="69">
        <v>280419</v>
      </c>
      <c r="C5" s="69">
        <v>225000</v>
      </c>
      <c r="D5" s="45"/>
      <c r="E5" s="49"/>
      <c r="F5" s="45"/>
    </row>
    <row r="6" spans="1:6" x14ac:dyDescent="0.25">
      <c r="A6" s="45" t="s">
        <v>63</v>
      </c>
      <c r="B6" s="102">
        <v>154228.5</v>
      </c>
      <c r="C6" s="102">
        <v>123750</v>
      </c>
      <c r="D6" s="45"/>
      <c r="E6" s="49"/>
      <c r="F6" s="50"/>
    </row>
    <row r="7" spans="1:6" s="53" customFormat="1" x14ac:dyDescent="0.25">
      <c r="A7" s="51" t="s">
        <v>3</v>
      </c>
      <c r="B7" s="95">
        <f>B5-B6</f>
        <v>126190.5</v>
      </c>
      <c r="C7" s="95">
        <f>C5-C6</f>
        <v>101250</v>
      </c>
      <c r="D7" s="52"/>
      <c r="E7" s="52"/>
      <c r="F7" s="52"/>
    </row>
    <row r="8" spans="1:6" x14ac:dyDescent="0.25">
      <c r="A8" s="45" t="s">
        <v>42</v>
      </c>
      <c r="B8" s="96">
        <f>'Prob 3-Statement of Cash Flows'!B6</f>
        <v>5295</v>
      </c>
      <c r="C8" s="94">
        <v>4646.25</v>
      </c>
      <c r="D8" s="45"/>
      <c r="E8" s="54"/>
      <c r="F8" s="54"/>
    </row>
    <row r="9" spans="1:6" x14ac:dyDescent="0.25">
      <c r="A9" s="45" t="s">
        <v>64</v>
      </c>
      <c r="B9" s="102">
        <v>825</v>
      </c>
      <c r="C9" s="102">
        <v>720</v>
      </c>
      <c r="D9" s="45"/>
      <c r="E9" s="45"/>
      <c r="F9" s="45"/>
    </row>
    <row r="10" spans="1:6" s="53" customFormat="1" x14ac:dyDescent="0.25">
      <c r="A10" s="51" t="s">
        <v>7</v>
      </c>
      <c r="B10" s="95">
        <f>B7-B8-B9</f>
        <v>120070.5</v>
      </c>
      <c r="C10" s="95">
        <f>C7-C8-C9</f>
        <v>95883.75</v>
      </c>
      <c r="D10" s="52"/>
      <c r="E10" s="52"/>
      <c r="F10" s="52"/>
    </row>
    <row r="11" spans="1:6" x14ac:dyDescent="0.25">
      <c r="A11" s="45" t="s">
        <v>8</v>
      </c>
      <c r="B11" s="102">
        <v>1020</v>
      </c>
      <c r="C11" s="102">
        <v>810</v>
      </c>
      <c r="D11" s="45"/>
      <c r="E11" s="45"/>
      <c r="F11" s="45"/>
    </row>
    <row r="12" spans="1:6" s="53" customFormat="1" x14ac:dyDescent="0.25">
      <c r="A12" s="51" t="s">
        <v>9</v>
      </c>
      <c r="B12" s="95">
        <f>B10-B11</f>
        <v>119050.5</v>
      </c>
      <c r="C12" s="95">
        <f>C10-C11</f>
        <v>95073.75</v>
      </c>
      <c r="D12" s="52"/>
      <c r="E12" s="52"/>
      <c r="F12" s="52"/>
    </row>
    <row r="13" spans="1:6" x14ac:dyDescent="0.25">
      <c r="A13" s="45" t="s">
        <v>10</v>
      </c>
      <c r="B13" s="96">
        <f>B12*B17</f>
        <v>44048.684999999998</v>
      </c>
      <c r="C13" s="96">
        <f>C12*C17</f>
        <v>33275.8125</v>
      </c>
      <c r="D13" s="45"/>
      <c r="E13" s="45"/>
      <c r="F13" s="45"/>
    </row>
    <row r="14" spans="1:6" s="53" customFormat="1" ht="16.5" thickBot="1" x14ac:dyDescent="0.3">
      <c r="A14" s="51" t="s">
        <v>11</v>
      </c>
      <c r="B14" s="97">
        <f>B12-B13</f>
        <v>75001.815000000002</v>
      </c>
      <c r="C14" s="97">
        <f>C12-C13</f>
        <v>61797.9375</v>
      </c>
      <c r="D14" s="52"/>
      <c r="E14" s="52"/>
      <c r="F14" s="52"/>
    </row>
    <row r="15" spans="1:6" ht="16.5" thickTop="1" x14ac:dyDescent="0.25">
      <c r="A15" s="45"/>
      <c r="B15" s="55"/>
      <c r="C15" s="55"/>
      <c r="D15" s="45"/>
      <c r="E15" s="45"/>
      <c r="F15" s="45"/>
    </row>
    <row r="16" spans="1:6" x14ac:dyDescent="0.25">
      <c r="A16" s="52" t="s">
        <v>12</v>
      </c>
      <c r="B16" s="45"/>
      <c r="C16" s="45"/>
      <c r="D16" s="45"/>
      <c r="E16" s="45"/>
      <c r="F16" s="45"/>
    </row>
    <row r="17" spans="1:6" x14ac:dyDescent="0.25">
      <c r="A17" s="56" t="s">
        <v>13</v>
      </c>
      <c r="B17" s="57">
        <v>0.37</v>
      </c>
      <c r="C17" s="57">
        <v>0.35</v>
      </c>
      <c r="D17" s="45"/>
      <c r="E17" s="45"/>
      <c r="F17" s="45"/>
    </row>
    <row r="18" spans="1:6" x14ac:dyDescent="0.25">
      <c r="A18" s="56" t="s">
        <v>65</v>
      </c>
      <c r="B18" s="58">
        <f>'Prob 3 - Balance Sheet'!B26</f>
        <v>7500</v>
      </c>
      <c r="C18" s="58">
        <f>'Prob 3 - Balance Sheet'!C26</f>
        <v>7500</v>
      </c>
      <c r="D18" s="45"/>
      <c r="E18" s="45"/>
      <c r="F18" s="45"/>
    </row>
    <row r="19" spans="1:6" x14ac:dyDescent="0.25">
      <c r="A19" s="56" t="s">
        <v>15</v>
      </c>
      <c r="B19" s="59">
        <f>B14/B18</f>
        <v>10.000242</v>
      </c>
      <c r="C19" s="59">
        <f>C14/C18</f>
        <v>8.239725</v>
      </c>
      <c r="D19" s="45"/>
      <c r="E19" s="45"/>
      <c r="F19" s="45"/>
    </row>
    <row r="20" spans="1:6" x14ac:dyDescent="0.25">
      <c r="A20" s="56" t="s">
        <v>66</v>
      </c>
      <c r="B20" s="98">
        <v>6.0000420000000005</v>
      </c>
      <c r="C20" s="98">
        <v>5</v>
      </c>
      <c r="D20" s="45"/>
      <c r="E20"/>
      <c r="F20" s="45"/>
    </row>
    <row r="21" spans="1:6" x14ac:dyDescent="0.25">
      <c r="A21" s="56" t="s">
        <v>67</v>
      </c>
      <c r="B21" s="59">
        <f>B19-B20</f>
        <v>4.0001999999999995</v>
      </c>
      <c r="C21" s="59">
        <f>C19-C20</f>
        <v>3.239725</v>
      </c>
      <c r="D21" s="45"/>
      <c r="E21"/>
      <c r="F21" s="45"/>
    </row>
    <row r="22" spans="1:6" x14ac:dyDescent="0.25">
      <c r="A22" s="45"/>
      <c r="B22" s="45"/>
      <c r="C22" s="45"/>
      <c r="D22" s="45"/>
      <c r="E22"/>
      <c r="F22" s="45"/>
    </row>
    <row r="23" spans="1:6" x14ac:dyDescent="0.25">
      <c r="A23" s="45"/>
      <c r="B23" s="60"/>
      <c r="C23" s="45"/>
      <c r="D23" s="45"/>
      <c r="E23" s="45"/>
      <c r="F23" s="45"/>
    </row>
    <row r="24" spans="1:6" x14ac:dyDescent="0.25">
      <c r="A24" s="45"/>
      <c r="B24" s="45"/>
      <c r="C24" s="45"/>
      <c r="D24" s="45"/>
      <c r="E24" s="45"/>
      <c r="F24" s="45"/>
    </row>
    <row r="25" spans="1:6" x14ac:dyDescent="0.25">
      <c r="A25" s="45"/>
      <c r="B25" s="45"/>
      <c r="C25" s="45"/>
      <c r="D25" s="45"/>
      <c r="E25" s="45"/>
      <c r="F25" s="45"/>
    </row>
    <row r="26" spans="1:6" x14ac:dyDescent="0.25">
      <c r="A26" s="45"/>
      <c r="B26" s="45"/>
      <c r="C26" s="45"/>
      <c r="D26" s="45"/>
      <c r="E26" s="45"/>
      <c r="F26" s="45"/>
    </row>
    <row r="27" spans="1:6" x14ac:dyDescent="0.25">
      <c r="A27" s="45"/>
      <c r="B27" s="45"/>
      <c r="C27" s="45"/>
      <c r="D27" s="45"/>
      <c r="E27" s="45"/>
      <c r="F27" s="45"/>
    </row>
    <row r="28" spans="1:6" x14ac:dyDescent="0.25">
      <c r="A28" s="45"/>
      <c r="B28" s="45"/>
      <c r="C28" s="45"/>
      <c r="D28" s="45"/>
      <c r="E28" s="45"/>
      <c r="F28" s="45"/>
    </row>
    <row r="29" spans="1:6" x14ac:dyDescent="0.25">
      <c r="A29" s="45"/>
      <c r="B29" s="45"/>
      <c r="C29" s="45"/>
      <c r="D29" s="45"/>
      <c r="E29" s="45"/>
      <c r="F29" s="45"/>
    </row>
    <row r="30" spans="1:6" x14ac:dyDescent="0.25">
      <c r="A30" s="45"/>
      <c r="B30" s="45"/>
      <c r="C30" s="45"/>
      <c r="D30" s="45"/>
      <c r="E30" s="45"/>
      <c r="F30" s="45"/>
    </row>
    <row r="31" spans="1:6" x14ac:dyDescent="0.25">
      <c r="A31" s="45"/>
      <c r="B31" s="45"/>
      <c r="C31" s="45"/>
      <c r="D31" s="45"/>
      <c r="E31" s="45"/>
      <c r="F31" s="45"/>
    </row>
    <row r="32" spans="1:6" x14ac:dyDescent="0.25">
      <c r="A32" s="45"/>
      <c r="B32" s="45"/>
      <c r="C32" s="45"/>
      <c r="D32" s="45"/>
      <c r="E32" s="45"/>
      <c r="F32" s="45"/>
    </row>
    <row r="33" spans="1:6" x14ac:dyDescent="0.25">
      <c r="A33" s="45"/>
      <c r="B33" s="45"/>
      <c r="C33" s="45"/>
      <c r="D33" s="45"/>
      <c r="E33" s="45"/>
      <c r="F33" s="45"/>
    </row>
    <row r="34" spans="1:6" x14ac:dyDescent="0.25">
      <c r="A34" s="45"/>
      <c r="B34" s="45"/>
      <c r="C34" s="45"/>
      <c r="D34" s="45"/>
      <c r="E34" s="45"/>
      <c r="F34" s="45"/>
    </row>
  </sheetData>
  <phoneticPr fontId="1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zoomScaleNormal="100" workbookViewId="0">
      <selection activeCell="A3" sqref="A3"/>
    </sheetView>
  </sheetViews>
  <sheetFormatPr defaultColWidth="10.28515625" defaultRowHeight="12.75" x14ac:dyDescent="0.2"/>
  <cols>
    <col min="1" max="1" width="44.5703125" style="62" bestFit="1" customWidth="1"/>
    <col min="2" max="3" width="13.28515625" style="62" bestFit="1" customWidth="1"/>
    <col min="4" max="5" width="10.28515625" style="62" customWidth="1"/>
    <col min="6" max="7" width="10.28515625" style="62"/>
    <col min="8" max="8" width="14" style="62" bestFit="1" customWidth="1"/>
    <col min="9" max="16384" width="10.28515625" style="62"/>
  </cols>
  <sheetData>
    <row r="1" spans="1:6" ht="14.25" x14ac:dyDescent="0.2">
      <c r="A1" s="44" t="str">
        <f>'Prob 3 - Income Statement'!A1</f>
        <v>Winter Park Web Design</v>
      </c>
      <c r="B1" s="44"/>
      <c r="C1" s="44"/>
      <c r="D1" s="61"/>
      <c r="E1" s="61"/>
      <c r="F1" s="61"/>
    </row>
    <row r="2" spans="1:6" ht="14.25" x14ac:dyDescent="0.2">
      <c r="A2" s="44" t="s">
        <v>68</v>
      </c>
      <c r="B2" s="44"/>
      <c r="C2" s="44"/>
      <c r="D2" s="61"/>
      <c r="E2" s="61"/>
      <c r="F2" s="61"/>
    </row>
    <row r="3" spans="1:6" ht="15" thickBot="1" x14ac:dyDescent="0.25">
      <c r="A3" s="44" t="str">
        <f>"For the Years "&amp;TEXT(C4,"####")&amp;" and "&amp;TEXT(B4,"####")</f>
        <v>For the Years 2015 and 2016</v>
      </c>
      <c r="B3" s="44"/>
      <c r="C3" s="44"/>
      <c r="D3" s="61"/>
      <c r="E3" s="61"/>
      <c r="F3" s="61"/>
    </row>
    <row r="4" spans="1:6" ht="15.75" thickBot="1" x14ac:dyDescent="0.3">
      <c r="A4" s="63"/>
      <c r="B4" s="64">
        <f>'Prob 3 - Income Statement'!B4</f>
        <v>2016</v>
      </c>
      <c r="C4" s="64">
        <f>'Prob 3 - Income Statement'!C4</f>
        <v>2015</v>
      </c>
      <c r="D4"/>
      <c r="E4" s="45"/>
      <c r="F4" s="61"/>
    </row>
    <row r="5" spans="1:6" ht="15" x14ac:dyDescent="0.25">
      <c r="A5" s="45" t="s">
        <v>18</v>
      </c>
      <c r="B5" s="43">
        <v>15225</v>
      </c>
      <c r="C5" s="43">
        <v>11250</v>
      </c>
      <c r="D5"/>
      <c r="E5" s="65"/>
      <c r="F5" s="61"/>
    </row>
    <row r="6" spans="1:6" ht="15" x14ac:dyDescent="0.25">
      <c r="A6" s="45" t="s">
        <v>69</v>
      </c>
      <c r="B6" s="41">
        <v>18756</v>
      </c>
      <c r="C6" s="104">
        <f>B6+'Prob 3-Statement of Cash Flows'!B7</f>
        <v>16500</v>
      </c>
      <c r="D6"/>
      <c r="E6" s="65"/>
      <c r="F6" s="61"/>
    </row>
    <row r="7" spans="1:6" ht="15" x14ac:dyDescent="0.25">
      <c r="A7" s="45" t="s">
        <v>70</v>
      </c>
      <c r="B7" s="105">
        <f>C7-'Prob 3-Statement of Cash Flows'!B8</f>
        <v>12910.5</v>
      </c>
      <c r="C7" s="87">
        <v>11325</v>
      </c>
      <c r="D7"/>
      <c r="E7" s="65"/>
      <c r="F7" s="61"/>
    </row>
    <row r="8" spans="1:6" ht="15" x14ac:dyDescent="0.25">
      <c r="A8" s="66" t="s">
        <v>22</v>
      </c>
      <c r="B8" s="104">
        <f>SUM(B5:B7)</f>
        <v>46891.5</v>
      </c>
      <c r="C8" s="104">
        <f>SUM(C5:C7)</f>
        <v>39075</v>
      </c>
      <c r="D8"/>
      <c r="E8" s="65"/>
      <c r="F8" s="61"/>
    </row>
    <row r="9" spans="1:6" ht="15" x14ac:dyDescent="0.25">
      <c r="A9" s="45" t="s">
        <v>71</v>
      </c>
      <c r="B9" s="41">
        <v>43530</v>
      </c>
      <c r="C9" s="104">
        <f>B9+'Prob 3-Statement of Cash Flows'!B12</f>
        <v>13275</v>
      </c>
      <c r="D9"/>
      <c r="E9" s="65"/>
      <c r="F9" s="61"/>
    </row>
    <row r="10" spans="1:6" ht="15" x14ac:dyDescent="0.25">
      <c r="A10" s="67" t="s">
        <v>72</v>
      </c>
      <c r="B10" s="87">
        <v>10845</v>
      </c>
      <c r="C10" s="105">
        <f>B10-'Prob 3 - Income Statement'!B8</f>
        <v>5550</v>
      </c>
      <c r="D10"/>
      <c r="E10" s="65"/>
      <c r="F10" s="61"/>
    </row>
    <row r="11" spans="1:6" ht="15" x14ac:dyDescent="0.25">
      <c r="A11" s="66" t="s">
        <v>73</v>
      </c>
      <c r="B11" s="87">
        <f>B9-B10</f>
        <v>32685</v>
      </c>
      <c r="C11" s="87">
        <f>C9-C10</f>
        <v>7725</v>
      </c>
      <c r="D11"/>
      <c r="E11" s="65"/>
      <c r="F11" s="61"/>
    </row>
    <row r="12" spans="1:6" ht="15.75" thickBot="1" x14ac:dyDescent="0.3">
      <c r="A12" s="68" t="s">
        <v>74</v>
      </c>
      <c r="B12" s="108">
        <f>B8+B11</f>
        <v>79576.5</v>
      </c>
      <c r="C12" s="108">
        <f>C8+C11</f>
        <v>46800</v>
      </c>
      <c r="D12"/>
      <c r="E12" s="65"/>
      <c r="F12" s="61"/>
    </row>
    <row r="13" spans="1:6" ht="15.75" thickTop="1" x14ac:dyDescent="0.25">
      <c r="A13" s="45"/>
      <c r="B13" s="103"/>
      <c r="C13" s="103"/>
      <c r="D13"/>
      <c r="E13" s="61"/>
      <c r="F13" s="61"/>
    </row>
    <row r="14" spans="1:6" ht="15" x14ac:dyDescent="0.25">
      <c r="A14" s="45" t="s">
        <v>75</v>
      </c>
      <c r="B14" s="43">
        <v>12301.5</v>
      </c>
      <c r="C14" s="106">
        <f>B14-'Prob 3-Statement of Cash Flows'!B9</f>
        <v>10276.5</v>
      </c>
      <c r="D14"/>
      <c r="E14"/>
      <c r="F14" s="61"/>
    </row>
    <row r="15" spans="1:6" ht="15" x14ac:dyDescent="0.25">
      <c r="A15" s="45" t="s">
        <v>76</v>
      </c>
      <c r="B15" s="105">
        <f>C15+'Prob 3-Statement of Cash Flows'!B15</f>
        <v>3000</v>
      </c>
      <c r="C15" s="87">
        <v>4500</v>
      </c>
      <c r="D15"/>
      <c r="E15" s="65"/>
      <c r="F15" s="61"/>
    </row>
    <row r="16" spans="1:6" ht="15" x14ac:dyDescent="0.25">
      <c r="A16" s="66" t="s">
        <v>30</v>
      </c>
      <c r="B16" s="104">
        <f>SUM(B14:B15)</f>
        <v>15301.5</v>
      </c>
      <c r="C16" s="41">
        <f>SUM(C14:C15)</f>
        <v>14776.5</v>
      </c>
      <c r="D16"/>
      <c r="E16" s="65"/>
      <c r="F16" s="61"/>
    </row>
    <row r="17" spans="1:8" ht="15" x14ac:dyDescent="0.25">
      <c r="A17" s="45" t="s">
        <v>77</v>
      </c>
      <c r="B17" s="87">
        <v>10672.5</v>
      </c>
      <c r="C17" s="105">
        <f>B17-'Prob 3-Statement of Cash Flows'!B16</f>
        <v>8422.5</v>
      </c>
      <c r="D17"/>
      <c r="E17" s="65"/>
      <c r="F17" s="61"/>
    </row>
    <row r="18" spans="1:8" ht="15" x14ac:dyDescent="0.25">
      <c r="A18" s="66" t="s">
        <v>32</v>
      </c>
      <c r="B18" s="41">
        <f>SUM(B16:B17)</f>
        <v>25974</v>
      </c>
      <c r="C18" s="41">
        <f>SUM(C16:C17)</f>
        <v>23199</v>
      </c>
      <c r="D18"/>
      <c r="E18" s="65"/>
      <c r="F18" s="61"/>
    </row>
    <row r="19" spans="1:8" ht="15" x14ac:dyDescent="0.25">
      <c r="A19" s="45" t="s">
        <v>78</v>
      </c>
      <c r="B19" s="41">
        <v>7500</v>
      </c>
      <c r="C19" s="104">
        <f>B19-'Prob 3-Statement of Cash Flows'!B17</f>
        <v>7500</v>
      </c>
      <c r="D19"/>
      <c r="E19" s="65"/>
      <c r="F19" s="61"/>
    </row>
    <row r="20" spans="1:8" ht="15" x14ac:dyDescent="0.25">
      <c r="A20" s="45" t="s">
        <v>79</v>
      </c>
      <c r="B20" s="104">
        <f>C20+'Prob 3-Statement of Cash Flows'!B18</f>
        <v>750</v>
      </c>
      <c r="C20" s="41">
        <v>750</v>
      </c>
      <c r="D20"/>
      <c r="E20" s="65"/>
      <c r="F20" s="61"/>
    </row>
    <row r="21" spans="1:8" ht="15" x14ac:dyDescent="0.25">
      <c r="A21" s="45" t="s">
        <v>80</v>
      </c>
      <c r="B21" s="105">
        <f>C21+'Prob 3 - Income Statement'!B21*'Prob 3 - Income Statement'!B18</f>
        <v>45352.5</v>
      </c>
      <c r="C21" s="87">
        <v>15351</v>
      </c>
      <c r="D21"/>
      <c r="E21" s="65"/>
      <c r="F21" s="61"/>
      <c r="H21" s="70"/>
    </row>
    <row r="22" spans="1:8" ht="15" x14ac:dyDescent="0.25">
      <c r="A22" s="66" t="s">
        <v>81</v>
      </c>
      <c r="B22" s="107">
        <f>SUM(B19:B21)</f>
        <v>53602.5</v>
      </c>
      <c r="C22" s="107">
        <f>SUM(C19:C21)</f>
        <v>23601</v>
      </c>
      <c r="D22"/>
      <c r="E22" s="65"/>
      <c r="F22" s="61"/>
    </row>
    <row r="23" spans="1:8" ht="15.75" thickBot="1" x14ac:dyDescent="0.3">
      <c r="A23" s="68" t="s">
        <v>82</v>
      </c>
      <c r="B23" s="109">
        <f>B18+B22</f>
        <v>79576.5</v>
      </c>
      <c r="C23" s="109">
        <f>C18+C22</f>
        <v>46800</v>
      </c>
      <c r="D23"/>
      <c r="E23" s="65"/>
      <c r="F23" s="61"/>
    </row>
    <row r="24" spans="1:8" ht="15.75" thickTop="1" x14ac:dyDescent="0.25">
      <c r="A24" s="61"/>
      <c r="B24" s="61"/>
      <c r="C24" s="61"/>
      <c r="D24"/>
      <c r="E24" s="61"/>
      <c r="F24" s="61"/>
    </row>
    <row r="25" spans="1:8" s="46" customFormat="1" ht="15.75" x14ac:dyDescent="0.25">
      <c r="A25" s="52" t="s">
        <v>12</v>
      </c>
      <c r="B25" s="45"/>
      <c r="C25" s="45"/>
      <c r="D25"/>
      <c r="E25" s="45"/>
      <c r="F25" s="45"/>
    </row>
    <row r="26" spans="1:8" s="46" customFormat="1" ht="15.75" x14ac:dyDescent="0.25">
      <c r="A26" s="56" t="s">
        <v>65</v>
      </c>
      <c r="B26" s="58">
        <f>C26</f>
        <v>7500</v>
      </c>
      <c r="C26" s="71">
        <v>7500</v>
      </c>
      <c r="D26"/>
      <c r="E26" s="45"/>
      <c r="F26" s="45"/>
    </row>
    <row r="27" spans="1:8" ht="14.25" x14ac:dyDescent="0.2">
      <c r="A27" s="61"/>
      <c r="B27" s="61"/>
      <c r="C27" s="61"/>
      <c r="D27" s="61"/>
      <c r="E27" s="61"/>
      <c r="F27" s="61"/>
    </row>
    <row r="28" spans="1:8" ht="14.25" x14ac:dyDescent="0.2">
      <c r="A28" s="61"/>
      <c r="B28" s="61"/>
      <c r="C28" s="61"/>
      <c r="D28" s="61"/>
      <c r="E28" s="61"/>
      <c r="F28" s="61"/>
    </row>
    <row r="29" spans="1:8" ht="14.25" x14ac:dyDescent="0.2">
      <c r="A29" s="61"/>
      <c r="B29" s="61"/>
      <c r="C29" s="61"/>
      <c r="D29" s="61"/>
      <c r="E29" s="61"/>
      <c r="F29" s="61"/>
    </row>
    <row r="30" spans="1:8" ht="14.25" x14ac:dyDescent="0.2">
      <c r="A30" s="61"/>
      <c r="B30" s="61"/>
      <c r="C30" s="61"/>
      <c r="D30" s="61"/>
      <c r="E30" s="61"/>
      <c r="F30" s="61"/>
    </row>
    <row r="31" spans="1:8" ht="14.25" x14ac:dyDescent="0.2">
      <c r="A31" s="61"/>
      <c r="B31" s="61"/>
      <c r="C31" s="61"/>
      <c r="D31" s="61"/>
      <c r="E31" s="61"/>
      <c r="F31" s="61"/>
    </row>
    <row r="32" spans="1:8" ht="14.25" x14ac:dyDescent="0.2">
      <c r="A32" s="61"/>
      <c r="B32" s="61"/>
      <c r="C32" s="61"/>
      <c r="D32" s="61"/>
      <c r="E32" s="61"/>
      <c r="F32" s="61"/>
    </row>
    <row r="33" spans="1:6" ht="14.25" x14ac:dyDescent="0.2">
      <c r="A33" s="61"/>
      <c r="B33" s="61"/>
      <c r="C33" s="61"/>
      <c r="D33" s="61"/>
      <c r="E33" s="61"/>
      <c r="F33" s="61"/>
    </row>
    <row r="34" spans="1:6" ht="14.25" x14ac:dyDescent="0.2">
      <c r="A34" s="61"/>
      <c r="B34" s="61"/>
      <c r="C34" s="61"/>
      <c r="D34" s="61"/>
      <c r="E34" s="61"/>
      <c r="F34" s="61"/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4"/>
  <sheetViews>
    <sheetView zoomScaleNormal="100" workbookViewId="0"/>
  </sheetViews>
  <sheetFormatPr defaultColWidth="10.42578125" defaultRowHeight="15.75" x14ac:dyDescent="0.25"/>
  <cols>
    <col min="1" max="1" width="44.5703125" style="46" bestFit="1" customWidth="1"/>
    <col min="2" max="2" width="13.28515625" style="46" bestFit="1" customWidth="1"/>
    <col min="3" max="3" width="12.7109375" style="46" customWidth="1"/>
    <col min="4" max="4" width="20.5703125" style="62" customWidth="1"/>
    <col min="5" max="5" width="18.28515625" style="62" bestFit="1" customWidth="1"/>
    <col min="6" max="6" width="10.28515625" style="62" customWidth="1"/>
    <col min="7" max="7" width="12.85546875" style="62" bestFit="1" customWidth="1"/>
    <col min="8" max="23" width="10.28515625" style="62" customWidth="1"/>
    <col min="24" max="16384" width="10.42578125" style="46"/>
  </cols>
  <sheetData>
    <row r="1" spans="1:6" x14ac:dyDescent="0.25">
      <c r="A1" s="44" t="str">
        <f>'Prob 3 - Income Statement'!A1</f>
        <v>Winter Park Web Design</v>
      </c>
      <c r="B1" s="44"/>
      <c r="C1" s="72"/>
      <c r="D1" s="61"/>
      <c r="E1" s="61"/>
      <c r="F1" s="61"/>
    </row>
    <row r="2" spans="1:6" x14ac:dyDescent="0.25">
      <c r="A2" s="44" t="s">
        <v>40</v>
      </c>
      <c r="B2" s="44"/>
      <c r="C2" s="72"/>
      <c r="D2" s="61"/>
      <c r="E2" s="61"/>
      <c r="F2" s="61"/>
    </row>
    <row r="3" spans="1:6" ht="16.5" thickBot="1" x14ac:dyDescent="0.3">
      <c r="A3" s="44" t="str">
        <f>"For the Year "&amp;TEXT('Prob 3 - Income Statement'!B4,"####")</f>
        <v>For the Year 2016</v>
      </c>
      <c r="B3" s="44"/>
      <c r="C3" s="72"/>
      <c r="D3" s="61"/>
      <c r="E3" s="61"/>
      <c r="F3" s="61"/>
    </row>
    <row r="4" spans="1:6" ht="16.5" thickBot="1" x14ac:dyDescent="0.3">
      <c r="A4" s="73" t="s">
        <v>41</v>
      </c>
      <c r="B4" s="48"/>
      <c r="C4" s="48"/>
      <c r="D4" s="61"/>
      <c r="E4" s="61"/>
      <c r="F4" s="61"/>
    </row>
    <row r="5" spans="1:6" x14ac:dyDescent="0.25">
      <c r="A5" s="45" t="str">
        <f>'Prob 3 - Income Statement'!A14</f>
        <v>Net Income</v>
      </c>
      <c r="B5" s="74">
        <f>'Prob 3 - Income Statement'!B14</f>
        <v>75001.815000000002</v>
      </c>
      <c r="C5" s="45"/>
      <c r="D5" s="61"/>
      <c r="E5" s="61"/>
      <c r="F5" s="61"/>
    </row>
    <row r="6" spans="1:6" x14ac:dyDescent="0.25">
      <c r="A6" s="45" t="str">
        <f>'Prob 3 - Income Statement'!A8</f>
        <v>Depreciation Expense</v>
      </c>
      <c r="B6" s="94">
        <v>5295</v>
      </c>
      <c r="C6" s="45"/>
      <c r="D6" s="61"/>
      <c r="E6" s="61"/>
      <c r="F6" s="61"/>
    </row>
    <row r="7" spans="1:6" x14ac:dyDescent="0.25">
      <c r="A7" s="45" t="s">
        <v>44</v>
      </c>
      <c r="B7" s="94">
        <v>-2256</v>
      </c>
      <c r="C7" s="45"/>
      <c r="D7" s="61"/>
      <c r="E7" s="61"/>
      <c r="F7" s="61"/>
    </row>
    <row r="8" spans="1:6" x14ac:dyDescent="0.25">
      <c r="A8" s="45" t="s">
        <v>83</v>
      </c>
      <c r="B8" s="94">
        <v>-1585.5</v>
      </c>
      <c r="C8" s="45"/>
      <c r="D8" s="61"/>
      <c r="E8" s="61"/>
      <c r="F8" s="61"/>
    </row>
    <row r="9" spans="1:6" x14ac:dyDescent="0.25">
      <c r="A9" s="45" t="s">
        <v>46</v>
      </c>
      <c r="B9" s="94">
        <v>2025</v>
      </c>
      <c r="C9" s="45"/>
      <c r="D9" s="61"/>
      <c r="E9" s="61"/>
      <c r="F9" s="61"/>
    </row>
    <row r="10" spans="1:6" ht="16.5" thickBot="1" x14ac:dyDescent="0.3">
      <c r="A10" s="75" t="s">
        <v>48</v>
      </c>
      <c r="B10" s="76"/>
      <c r="C10" s="77">
        <f>SUM(B5:B9)</f>
        <v>78480.315000000002</v>
      </c>
      <c r="D10" s="61"/>
      <c r="E10" s="61"/>
      <c r="F10" s="61"/>
    </row>
    <row r="11" spans="1:6" ht="16.5" thickBot="1" x14ac:dyDescent="0.3">
      <c r="A11" s="73" t="s">
        <v>49</v>
      </c>
      <c r="B11" s="48"/>
      <c r="C11" s="48"/>
      <c r="D11" s="61"/>
      <c r="E11" s="61"/>
      <c r="F11" s="61"/>
    </row>
    <row r="12" spans="1:6" x14ac:dyDescent="0.25">
      <c r="A12" s="45" t="s">
        <v>84</v>
      </c>
      <c r="B12" s="94">
        <v>-30255</v>
      </c>
      <c r="C12" s="45"/>
      <c r="D12" s="61"/>
      <c r="E12" s="61"/>
      <c r="F12" s="61"/>
    </row>
    <row r="13" spans="1:6" ht="16.5" thickBot="1" x14ac:dyDescent="0.3">
      <c r="A13" s="75" t="s">
        <v>51</v>
      </c>
      <c r="B13" s="76"/>
      <c r="C13" s="78">
        <f>SUM(B12)</f>
        <v>-30255</v>
      </c>
      <c r="D13" s="61"/>
      <c r="E13" s="61"/>
      <c r="F13" s="61"/>
    </row>
    <row r="14" spans="1:6" ht="16.5" thickBot="1" x14ac:dyDescent="0.3">
      <c r="A14" s="73" t="s">
        <v>52</v>
      </c>
      <c r="B14" s="48"/>
      <c r="C14" s="48"/>
      <c r="D14" s="61"/>
      <c r="E14" s="61"/>
      <c r="F14" s="61"/>
    </row>
    <row r="15" spans="1:6" x14ac:dyDescent="0.25">
      <c r="A15" s="76" t="s">
        <v>85</v>
      </c>
      <c r="B15" s="94">
        <v>-1500</v>
      </c>
      <c r="C15" s="76"/>
      <c r="D15" s="61"/>
      <c r="E15" s="61"/>
      <c r="F15" s="61"/>
    </row>
    <row r="16" spans="1:6" x14ac:dyDescent="0.25">
      <c r="A16" s="76" t="s">
        <v>86</v>
      </c>
      <c r="B16" s="94">
        <v>2250</v>
      </c>
      <c r="C16" s="76"/>
      <c r="D16" s="61"/>
      <c r="E16" s="61"/>
      <c r="F16" s="61"/>
    </row>
    <row r="17" spans="1:6" x14ac:dyDescent="0.25">
      <c r="A17" s="76" t="s">
        <v>87</v>
      </c>
      <c r="B17" s="100">
        <v>0</v>
      </c>
      <c r="C17" s="76"/>
      <c r="D17" s="61"/>
      <c r="E17" s="61"/>
      <c r="F17" s="61"/>
    </row>
    <row r="18" spans="1:6" x14ac:dyDescent="0.25">
      <c r="A18" s="76" t="s">
        <v>88</v>
      </c>
      <c r="B18" s="100">
        <v>0</v>
      </c>
      <c r="C18" s="76"/>
      <c r="D18" s="61"/>
      <c r="E18" s="61"/>
      <c r="F18" s="61"/>
    </row>
    <row r="19" spans="1:6" x14ac:dyDescent="0.25">
      <c r="A19" s="76" t="s">
        <v>89</v>
      </c>
      <c r="B19" s="99">
        <f>-'Prob 3 - Income Statement'!B20*'Prob 3 - Income Statement'!B18</f>
        <v>-45000.315000000002</v>
      </c>
      <c r="C19" s="76"/>
      <c r="D19" s="61"/>
      <c r="E19" s="61"/>
      <c r="F19" s="61"/>
    </row>
    <row r="20" spans="1:6" x14ac:dyDescent="0.25">
      <c r="A20" s="75" t="s">
        <v>56</v>
      </c>
      <c r="B20" s="76"/>
      <c r="C20" s="79">
        <f>SUM(B15:B19)</f>
        <v>-44250.315000000002</v>
      </c>
      <c r="D20" s="61"/>
      <c r="E20" s="61"/>
      <c r="F20" s="61"/>
    </row>
    <row r="21" spans="1:6" ht="16.5" thickBot="1" x14ac:dyDescent="0.3">
      <c r="A21" s="75" t="s">
        <v>57</v>
      </c>
      <c r="B21" s="80"/>
      <c r="C21" s="81">
        <f>C10+C13+C20</f>
        <v>3975</v>
      </c>
      <c r="D21" s="61"/>
      <c r="E21" s="61"/>
      <c r="F21" s="61"/>
    </row>
    <row r="22" spans="1:6" x14ac:dyDescent="0.25">
      <c r="A22" s="82" t="s">
        <v>90</v>
      </c>
      <c r="B22" s="83"/>
      <c r="C22" s="84"/>
      <c r="D22" s="61"/>
      <c r="E22" s="61"/>
      <c r="F22" s="61"/>
    </row>
    <row r="23" spans="1:6" x14ac:dyDescent="0.25">
      <c r="A23" s="85" t="s">
        <v>91</v>
      </c>
      <c r="B23" s="101">
        <f>'Prob 3 - Balance Sheet'!C5</f>
        <v>11250</v>
      </c>
      <c r="C23" s="45"/>
      <c r="D23" s="61"/>
      <c r="E23" s="61"/>
      <c r="F23" s="61"/>
    </row>
    <row r="24" spans="1:6" x14ac:dyDescent="0.25">
      <c r="A24" s="85" t="s">
        <v>92</v>
      </c>
      <c r="B24" s="99">
        <f>'Prob 3 - Balance Sheet'!B5</f>
        <v>15225</v>
      </c>
      <c r="C24" s="45"/>
      <c r="D24" s="61"/>
      <c r="E24" s="61"/>
      <c r="F24" s="61"/>
    </row>
    <row r="25" spans="1:6" x14ac:dyDescent="0.25">
      <c r="A25" s="52" t="str">
        <f>A21</f>
        <v>Net Change in Cash Balance</v>
      </c>
      <c r="B25" s="45"/>
      <c r="C25" s="86">
        <f>B24-B23</f>
        <v>3975</v>
      </c>
      <c r="D25" s="61"/>
      <c r="E25" s="61"/>
      <c r="F25" s="61"/>
    </row>
    <row r="26" spans="1:6" x14ac:dyDescent="0.25">
      <c r="A26" s="45"/>
      <c r="B26" s="45"/>
      <c r="C26" s="45"/>
      <c r="D26" s="61"/>
      <c r="E26" s="61"/>
      <c r="F26" s="61"/>
    </row>
    <row r="27" spans="1:6" x14ac:dyDescent="0.25">
      <c r="A27" s="45"/>
      <c r="B27" s="45"/>
      <c r="C27" s="45"/>
      <c r="D27" s="61"/>
      <c r="E27" s="61"/>
      <c r="F27" s="61"/>
    </row>
    <row r="28" spans="1:6" x14ac:dyDescent="0.25">
      <c r="A28" s="45"/>
      <c r="B28" s="45"/>
      <c r="C28" s="45"/>
      <c r="D28" s="61"/>
      <c r="E28" s="61"/>
      <c r="F28" s="61"/>
    </row>
    <row r="29" spans="1:6" x14ac:dyDescent="0.25">
      <c r="A29" s="45"/>
      <c r="B29" s="45"/>
      <c r="C29" s="45"/>
      <c r="D29" s="61"/>
      <c r="E29" s="61"/>
      <c r="F29" s="61"/>
    </row>
    <row r="30" spans="1:6" x14ac:dyDescent="0.25">
      <c r="A30" s="45"/>
      <c r="B30" s="45"/>
      <c r="C30" s="45"/>
      <c r="D30" s="61"/>
      <c r="E30" s="61"/>
      <c r="F30" s="61"/>
    </row>
    <row r="31" spans="1:6" x14ac:dyDescent="0.25">
      <c r="A31" s="45"/>
      <c r="B31" s="45"/>
      <c r="C31" s="45"/>
      <c r="D31" s="61"/>
      <c r="E31" s="61"/>
      <c r="F31" s="61"/>
    </row>
    <row r="32" spans="1:6" x14ac:dyDescent="0.25">
      <c r="A32" s="45"/>
      <c r="B32" s="45"/>
      <c r="C32" s="45"/>
      <c r="D32" s="61"/>
      <c r="E32" s="61"/>
      <c r="F32" s="61"/>
    </row>
    <row r="33" spans="1:6" x14ac:dyDescent="0.25">
      <c r="A33" s="45"/>
      <c r="B33" s="45"/>
      <c r="C33" s="45"/>
      <c r="D33" s="61"/>
      <c r="E33" s="61"/>
      <c r="F33" s="61"/>
    </row>
    <row r="34" spans="1:6" x14ac:dyDescent="0.25">
      <c r="A34" s="45"/>
      <c r="B34" s="45"/>
      <c r="C34" s="45"/>
      <c r="D34" s="61"/>
      <c r="E34" s="61"/>
      <c r="F34" s="61"/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Income Statement</vt:lpstr>
      <vt:lpstr>Balance Sheet</vt:lpstr>
      <vt:lpstr>Common Size IS</vt:lpstr>
      <vt:lpstr>Common Size BS</vt:lpstr>
      <vt:lpstr>Statement of Cash Flows</vt:lpstr>
      <vt:lpstr>Common Size SOCF</vt:lpstr>
      <vt:lpstr>Prob 3 - Income Statement</vt:lpstr>
      <vt:lpstr>Prob 3 - Balance Sheet</vt:lpstr>
      <vt:lpstr>Prob 3-Statement of Cash Flows</vt:lpstr>
      <vt:lpstr>Prob 3 - CS IS</vt:lpstr>
      <vt:lpstr>Prob 3 - CS BS</vt:lpstr>
    </vt:vector>
  </TitlesOfParts>
  <Company>Metropolitan State College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Hawley, Del</cp:lastModifiedBy>
  <cp:lastPrinted>2011-06-29T20:04:42Z</cp:lastPrinted>
  <dcterms:created xsi:type="dcterms:W3CDTF">2006-02-05T06:48:08Z</dcterms:created>
  <dcterms:modified xsi:type="dcterms:W3CDTF">2018-01-30T21:04:21Z</dcterms:modified>
</cp:coreProperties>
</file>